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esktop\SFPC Docs\Holly Docs\Finance\"/>
    </mc:Choice>
  </mc:AlternateContent>
  <xr:revisionPtr revIDLastSave="0" documentId="8_{A514CAA0-D845-4F60-B688-A01B336B8CE6}" xr6:coauthVersionLast="45" xr6:coauthVersionMax="45" xr10:uidLastSave="{00000000-0000-0000-0000-000000000000}"/>
  <bookViews>
    <workbookView xWindow="-120" yWindow="-120" windowWidth="20730" windowHeight="11160" tabRatio="867" activeTab="2" xr2:uid="{17DE922C-4429-4092-9BC3-371097BFF491}"/>
  </bookViews>
  <sheets>
    <sheet name="2019 - 2020" sheetId="21" r:id="rId1"/>
    <sheet name="Flowerbeds Uncorrected" sheetId="9" state="hidden" r:id="rId2"/>
    <sheet name="Year End 2019.20" sheetId="45" r:id="rId3"/>
    <sheet name="Explanation of variances" sheetId="44" r:id="rId4"/>
    <sheet name="Year End Bank reconcilliation" sheetId="46" r:id="rId5"/>
  </sheets>
  <externalReferences>
    <externalReference r:id="rId6"/>
    <externalReference r:id="rId7"/>
  </externalReferences>
  <definedNames>
    <definedName name="_xlnm._FilterDatabase" localSheetId="0" hidden="1">'2019 - 2020'!$A$4:$AQ$95</definedName>
    <definedName name="_xlnm.Print_Area" localSheetId="3">'Explanation of variances'!$A$1:$G$18</definedName>
    <definedName name="_xlnm.Print_Area" localSheetId="1">'Flowerbeds Uncorrected'!$A$1:$Q$20</definedName>
    <definedName name="_xlnm.Print_Area" localSheetId="2">'Year End 2019.20'!$A$1:$H$52</definedName>
    <definedName name="_xlnm.Print_Area" localSheetId="4">'Year End Bank reconcilliation'!$B$2:$F$42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44" l="1"/>
  <c r="D12" i="44"/>
  <c r="H18" i="45"/>
  <c r="H17" i="45"/>
  <c r="H10" i="45"/>
  <c r="H9" i="45"/>
  <c r="F33" i="45"/>
  <c r="F32" i="45"/>
  <c r="F31" i="45"/>
  <c r="F30" i="45"/>
  <c r="F29" i="45"/>
  <c r="F28" i="45"/>
  <c r="F27" i="45"/>
  <c r="F26" i="45"/>
  <c r="F25" i="45"/>
  <c r="F24" i="45"/>
  <c r="F23" i="45"/>
  <c r="F22" i="45"/>
  <c r="F21" i="45"/>
  <c r="F20" i="45"/>
  <c r="F19" i="45"/>
  <c r="F18" i="45"/>
  <c r="F17" i="45"/>
  <c r="F7" i="45"/>
  <c r="F8" i="45"/>
  <c r="F9" i="45"/>
  <c r="F10" i="45"/>
  <c r="F11" i="45"/>
  <c r="F12" i="45"/>
  <c r="F13" i="45"/>
  <c r="E50" i="45" l="1"/>
  <c r="E46" i="45" l="1"/>
  <c r="E33" i="45"/>
  <c r="D17" i="44"/>
  <c r="D16" i="44" l="1"/>
  <c r="F16" i="44" s="1"/>
  <c r="F12" i="44"/>
  <c r="E30" i="45"/>
  <c r="E29" i="45"/>
  <c r="E27" i="45"/>
  <c r="E26" i="45"/>
  <c r="E25" i="45"/>
  <c r="E24" i="45"/>
  <c r="E23" i="45"/>
  <c r="E22" i="45"/>
  <c r="E21" i="45"/>
  <c r="E20" i="45"/>
  <c r="E19" i="45"/>
  <c r="E18" i="45"/>
  <c r="E17" i="45"/>
  <c r="C37" i="46"/>
  <c r="D39" i="46" s="1"/>
  <c r="D19" i="46"/>
  <c r="D27" i="46" s="1"/>
  <c r="E6" i="45"/>
  <c r="E17" i="44"/>
  <c r="F17" i="44"/>
  <c r="E14" i="45" l="1"/>
  <c r="F6" i="45"/>
  <c r="D9" i="44"/>
  <c r="D10" i="44"/>
  <c r="E10" i="44" s="1"/>
  <c r="E16" i="44"/>
  <c r="E12" i="44"/>
  <c r="E32" i="45"/>
  <c r="E36" i="45"/>
  <c r="E38" i="45" s="1"/>
  <c r="D15" i="44" s="1"/>
  <c r="N95" i="21"/>
  <c r="F10" i="44" l="1"/>
  <c r="E15" i="45"/>
  <c r="F14" i="45"/>
  <c r="E9" i="44"/>
  <c r="F9" i="44"/>
  <c r="E15" i="44"/>
  <c r="F15" i="44"/>
  <c r="E14" i="44"/>
  <c r="F14" i="44"/>
  <c r="E37" i="45"/>
  <c r="R94" i="21"/>
  <c r="F15" i="45" l="1"/>
  <c r="D11" i="44"/>
  <c r="AL94" i="21"/>
  <c r="AM94" i="21"/>
  <c r="AN94" i="21"/>
  <c r="AO94" i="21"/>
  <c r="O94" i="21"/>
  <c r="P94" i="21"/>
  <c r="Q94" i="21"/>
  <c r="S94" i="21"/>
  <c r="T94" i="21"/>
  <c r="U94" i="21"/>
  <c r="V94" i="21"/>
  <c r="W94" i="21"/>
  <c r="X94" i="21"/>
  <c r="Y94" i="21"/>
  <c r="Z94" i="21"/>
  <c r="AA94" i="21"/>
  <c r="AB94" i="21"/>
  <c r="AC94" i="21"/>
  <c r="AD94" i="21"/>
  <c r="AE94" i="21"/>
  <c r="AF94" i="21"/>
  <c r="AG94" i="21"/>
  <c r="AH94" i="21"/>
  <c r="AI94" i="21"/>
  <c r="AJ94" i="21"/>
  <c r="N94" i="21"/>
  <c r="E94" i="21"/>
  <c r="F94" i="21"/>
  <c r="G94" i="21"/>
  <c r="H94" i="21"/>
  <c r="I94" i="21"/>
  <c r="J94" i="21"/>
  <c r="K94" i="21"/>
  <c r="L94" i="21"/>
  <c r="AK8" i="21"/>
  <c r="AK9" i="21"/>
  <c r="AK10" i="21"/>
  <c r="AK11" i="21"/>
  <c r="AK12" i="21"/>
  <c r="AK13" i="21"/>
  <c r="AK14" i="21"/>
  <c r="AK15" i="21"/>
  <c r="AK16" i="21"/>
  <c r="AK17" i="21"/>
  <c r="AK18" i="21"/>
  <c r="AK19" i="21"/>
  <c r="AK20" i="21"/>
  <c r="AK21" i="21"/>
  <c r="AK22" i="21"/>
  <c r="AK23" i="21"/>
  <c r="AK24" i="21"/>
  <c r="AK25" i="21"/>
  <c r="AK26" i="21"/>
  <c r="AK27" i="21"/>
  <c r="AK28" i="21"/>
  <c r="AK29" i="21"/>
  <c r="AK30" i="21"/>
  <c r="AK31" i="21"/>
  <c r="AK32" i="21"/>
  <c r="AK33" i="21"/>
  <c r="AK34" i="21"/>
  <c r="AK35" i="21"/>
  <c r="AK36" i="21"/>
  <c r="AK37" i="21"/>
  <c r="AK38" i="21"/>
  <c r="AK39" i="21"/>
  <c r="AK40" i="21"/>
  <c r="AK41" i="21"/>
  <c r="AK42" i="21"/>
  <c r="AK43" i="21"/>
  <c r="AK44" i="21"/>
  <c r="AK45" i="21"/>
  <c r="AK46" i="21"/>
  <c r="AK47" i="21"/>
  <c r="AK48" i="21"/>
  <c r="AK49" i="21"/>
  <c r="AK50" i="21"/>
  <c r="AK51" i="21"/>
  <c r="AK52" i="21"/>
  <c r="AK53" i="21"/>
  <c r="AK54" i="21"/>
  <c r="AK55" i="21"/>
  <c r="AK56" i="21"/>
  <c r="AK57" i="21"/>
  <c r="AK58" i="21"/>
  <c r="AK59" i="21"/>
  <c r="AK60" i="21"/>
  <c r="AK61" i="21"/>
  <c r="AK62" i="21"/>
  <c r="AK63" i="21"/>
  <c r="AK64" i="21"/>
  <c r="AK65" i="21"/>
  <c r="AK66" i="21"/>
  <c r="AK67" i="21"/>
  <c r="AK68" i="21"/>
  <c r="AK69" i="21"/>
  <c r="AK70" i="21"/>
  <c r="AK71" i="21"/>
  <c r="AK72" i="21"/>
  <c r="AK73" i="21"/>
  <c r="AK74" i="21"/>
  <c r="AK75" i="21"/>
  <c r="AK76" i="21"/>
  <c r="AK77" i="21"/>
  <c r="AK78" i="21"/>
  <c r="AK79" i="21"/>
  <c r="AK80" i="21"/>
  <c r="AK81" i="21"/>
  <c r="AK82" i="21"/>
  <c r="AK83" i="21"/>
  <c r="AK84" i="21"/>
  <c r="AK85" i="21"/>
  <c r="AK86" i="21"/>
  <c r="AK87" i="21"/>
  <c r="AK88" i="21"/>
  <c r="AK89" i="21"/>
  <c r="AK90" i="21"/>
  <c r="AK91" i="21"/>
  <c r="AK92" i="21"/>
  <c r="AK93" i="21"/>
  <c r="AK6" i="21"/>
  <c r="M7" i="21"/>
  <c r="M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27" i="21"/>
  <c r="M28" i="21"/>
  <c r="M29" i="21"/>
  <c r="M30" i="21"/>
  <c r="M31" i="21"/>
  <c r="M32" i="21"/>
  <c r="M33" i="21"/>
  <c r="M34" i="21"/>
  <c r="M35" i="21"/>
  <c r="M36" i="21"/>
  <c r="M37" i="21"/>
  <c r="M38" i="21"/>
  <c r="M39" i="21"/>
  <c r="M40" i="21"/>
  <c r="M41" i="21"/>
  <c r="M42" i="21"/>
  <c r="M43" i="21"/>
  <c r="M44" i="21"/>
  <c r="M45" i="21"/>
  <c r="M46" i="21"/>
  <c r="M47" i="21"/>
  <c r="M48" i="21"/>
  <c r="M49" i="21"/>
  <c r="M50" i="21"/>
  <c r="M51" i="21"/>
  <c r="M52" i="21"/>
  <c r="M53" i="21"/>
  <c r="M54" i="21"/>
  <c r="M55" i="21"/>
  <c r="M56" i="21"/>
  <c r="M57" i="21"/>
  <c r="M58" i="21"/>
  <c r="M59" i="21"/>
  <c r="M60" i="21"/>
  <c r="M61" i="21"/>
  <c r="M62" i="21"/>
  <c r="M63" i="21"/>
  <c r="M64" i="21"/>
  <c r="M65" i="21"/>
  <c r="M66" i="21"/>
  <c r="M67" i="21"/>
  <c r="M68" i="21"/>
  <c r="M69" i="21"/>
  <c r="M70" i="21"/>
  <c r="M71" i="21"/>
  <c r="M72" i="21"/>
  <c r="M73" i="21"/>
  <c r="M74" i="21"/>
  <c r="M75" i="21"/>
  <c r="M76" i="21"/>
  <c r="M77" i="21"/>
  <c r="M78" i="21"/>
  <c r="M79" i="21"/>
  <c r="M80" i="21"/>
  <c r="M81" i="21"/>
  <c r="M82" i="21"/>
  <c r="M83" i="21"/>
  <c r="M84" i="21"/>
  <c r="M85" i="21"/>
  <c r="M86" i="21"/>
  <c r="M87" i="21"/>
  <c r="M88" i="21"/>
  <c r="M89" i="21"/>
  <c r="M90" i="21"/>
  <c r="M91" i="21"/>
  <c r="M92" i="21"/>
  <c r="M93" i="21"/>
  <c r="M6" i="21"/>
  <c r="F11" i="44" l="1"/>
  <c r="E11" i="44"/>
  <c r="AB95" i="21"/>
  <c r="AP6" i="21"/>
  <c r="M94" i="21"/>
  <c r="D94" i="21" l="1"/>
  <c r="U96" i="21" l="1"/>
  <c r="U95" i="21"/>
  <c r="Z95" i="21"/>
  <c r="AM98" i="21" l="1"/>
  <c r="AK7" i="21" l="1"/>
  <c r="AP7" i="21" l="1"/>
  <c r="AK94" i="21"/>
  <c r="AK96" i="21" l="1"/>
  <c r="M95" i="21"/>
  <c r="O17" i="9"/>
  <c r="O18" i="9"/>
  <c r="O19" i="9"/>
  <c r="O20" i="9"/>
  <c r="K17" i="9"/>
  <c r="L21" i="9"/>
  <c r="M21" i="9"/>
  <c r="N21" i="9"/>
  <c r="P21" i="9"/>
  <c r="J21" i="9"/>
  <c r="O7" i="9"/>
  <c r="O8" i="9"/>
  <c r="O21" i="9" s="1"/>
  <c r="O9" i="9"/>
  <c r="O10" i="9"/>
  <c r="O11" i="9"/>
  <c r="O12" i="9"/>
  <c r="O13" i="9"/>
  <c r="O14" i="9"/>
  <c r="O15" i="9"/>
  <c r="O16" i="9"/>
  <c r="O6" i="9"/>
  <c r="K7" i="9"/>
  <c r="K8" i="9"/>
  <c r="K9" i="9"/>
  <c r="K10" i="9"/>
  <c r="K11" i="9"/>
  <c r="K12" i="9"/>
  <c r="K13" i="9"/>
  <c r="K14" i="9"/>
  <c r="K15" i="9"/>
  <c r="K16" i="9"/>
  <c r="D19" i="9" l="1"/>
  <c r="AP8" i="21"/>
  <c r="AP9" i="21" s="1"/>
  <c r="AP10" i="21" s="1"/>
  <c r="AP11" i="21" s="1"/>
  <c r="AP12" i="21" s="1"/>
  <c r="AP13" i="21" s="1"/>
  <c r="AP14" i="21" s="1"/>
  <c r="AP15" i="21" s="1"/>
  <c r="AP16" i="21" s="1"/>
  <c r="AP17" i="21" s="1"/>
  <c r="AP18" i="21" s="1"/>
  <c r="AP19" i="21" s="1"/>
  <c r="AP20" i="21" s="1"/>
  <c r="AP21" i="21" s="1"/>
  <c r="AP22" i="21" s="1"/>
  <c r="AP23" i="21" s="1"/>
  <c r="AP24" i="21" s="1"/>
  <c r="AP25" i="21" s="1"/>
  <c r="AP26" i="21" s="1"/>
  <c r="AP27" i="21" s="1"/>
  <c r="AP28" i="21" s="1"/>
  <c r="AP29" i="21" s="1"/>
  <c r="AP30" i="21" s="1"/>
  <c r="AP31" i="21" s="1"/>
  <c r="AP32" i="21" s="1"/>
  <c r="AP33" i="21" s="1"/>
  <c r="AP34" i="21" s="1"/>
  <c r="AP35" i="21" s="1"/>
  <c r="AP36" i="21" s="1"/>
  <c r="AP37" i="21" s="1"/>
  <c r="AP38" i="21" s="1"/>
  <c r="AP39" i="21" s="1"/>
  <c r="AP40" i="21" s="1"/>
  <c r="AP41" i="21" s="1"/>
  <c r="AP42" i="21" s="1"/>
  <c r="AP43" i="21" s="1"/>
  <c r="AP44" i="21" s="1"/>
  <c r="AP45" i="21" s="1"/>
  <c r="AP46" i="21" s="1"/>
  <c r="AP47" i="21" s="1"/>
  <c r="AP48" i="21" s="1"/>
  <c r="AP49" i="21" s="1"/>
  <c r="AP50" i="21" s="1"/>
  <c r="AP51" i="21" s="1"/>
  <c r="AP52" i="21" s="1"/>
  <c r="AP53" i="21" s="1"/>
  <c r="AP54" i="21" s="1"/>
  <c r="AP55" i="21" s="1"/>
  <c r="AP56" i="21" s="1"/>
  <c r="AP57" i="21" s="1"/>
  <c r="AP58" i="21" s="1"/>
  <c r="AP59" i="21" s="1"/>
  <c r="AP60" i="21" s="1"/>
  <c r="AP61" i="21" s="1"/>
  <c r="AP62" i="21" s="1"/>
  <c r="AP63" i="21" s="1"/>
  <c r="AP64" i="21" s="1"/>
  <c r="AP65" i="21" s="1"/>
  <c r="AP66" i="21" s="1"/>
  <c r="AP67" i="21" s="1"/>
  <c r="AP68" i="21" s="1"/>
  <c r="AP69" i="21" s="1"/>
  <c r="AP70" i="21" s="1"/>
  <c r="AP71" i="21" s="1"/>
  <c r="AP72" i="21" s="1"/>
  <c r="AP73" i="21" s="1"/>
  <c r="AP74" i="21" s="1"/>
  <c r="AP75" i="21" s="1"/>
  <c r="AP76" i="21" s="1"/>
  <c r="AP77" i="21" s="1"/>
  <c r="AP78" i="21" s="1"/>
  <c r="AP79" i="21" s="1"/>
  <c r="AP80" i="21" s="1"/>
  <c r="AP81" i="21" s="1"/>
  <c r="AP82" i="21" s="1"/>
  <c r="AP83" i="21" s="1"/>
  <c r="AP84" i="21" s="1"/>
  <c r="AP85" i="21" s="1"/>
  <c r="AP86" i="21" s="1"/>
  <c r="AP87" i="21" s="1"/>
  <c r="AP88" i="21" s="1"/>
  <c r="AP89" i="21" s="1"/>
  <c r="AP90" i="21" s="1"/>
  <c r="AP91" i="21" s="1"/>
  <c r="AP92" i="21" s="1"/>
  <c r="AP93" i="21" s="1"/>
  <c r="K6" i="9" l="1"/>
  <c r="Q6" i="9" l="1"/>
  <c r="Q7" i="9" s="1"/>
  <c r="Q8" i="9" s="1"/>
  <c r="Q9" i="9" s="1"/>
  <c r="Q10" i="9" s="1"/>
  <c r="Q11" i="9" s="1"/>
  <c r="Q12" i="9" s="1"/>
  <c r="Q13" i="9" s="1"/>
  <c r="Q14" i="9" s="1"/>
  <c r="Q15" i="9" s="1"/>
  <c r="Q16" i="9" s="1"/>
  <c r="Q17" i="9" s="1"/>
  <c r="Q18" i="9" s="1"/>
  <c r="Q19" i="9" s="1"/>
  <c r="Q20" i="9" s="1"/>
  <c r="K21" i="9"/>
  <c r="K5" i="9"/>
  <c r="Q22" i="9" l="1"/>
  <c r="O5" i="9"/>
</calcChain>
</file>

<file path=xl/sharedStrings.xml><?xml version="1.0" encoding="utf-8"?>
<sst xmlns="http://schemas.openxmlformats.org/spreadsheetml/2006/main" count="313" uniqueCount="240">
  <si>
    <t>DETAILS</t>
  </si>
  <si>
    <t>Date</t>
  </si>
  <si>
    <t>Description</t>
  </si>
  <si>
    <t>Ref</t>
  </si>
  <si>
    <t>TOTALS</t>
  </si>
  <si>
    <t>VAT</t>
  </si>
  <si>
    <t>INT</t>
  </si>
  <si>
    <t>TOTAL</t>
  </si>
  <si>
    <t>RECEIPT</t>
  </si>
  <si>
    <t>PAYMENTS</t>
  </si>
  <si>
    <t>BALANCE</t>
  </si>
  <si>
    <t>CLOSING BALANCE</t>
  </si>
  <si>
    <t>VILLAGE</t>
  </si>
  <si>
    <t>HALL</t>
  </si>
  <si>
    <t>Opening Balance</t>
  </si>
  <si>
    <t>AUDIT</t>
  </si>
  <si>
    <t>Grant</t>
  </si>
  <si>
    <t>Trans</t>
  </si>
  <si>
    <t>BACS</t>
  </si>
  <si>
    <t>Flowerbed Sponsorship</t>
  </si>
  <si>
    <t>Inv No</t>
  </si>
  <si>
    <t>Paid</t>
  </si>
  <si>
    <t>Amount</t>
  </si>
  <si>
    <t>026</t>
  </si>
  <si>
    <t>027</t>
  </si>
  <si>
    <t>Date Paid</t>
  </si>
  <si>
    <t>Hope &amp; Anchor</t>
  </si>
  <si>
    <t>Ecuyer</t>
  </si>
  <si>
    <t>Market Place Chippy</t>
  </si>
  <si>
    <t>Lawn &amp; Order</t>
  </si>
  <si>
    <t>SCK Haulage</t>
  </si>
  <si>
    <t>LFC Horkstow</t>
  </si>
  <si>
    <t>Fair Share Group / Cre8a</t>
  </si>
  <si>
    <t>Travel Costs</t>
  </si>
  <si>
    <t>Telephone</t>
  </si>
  <si>
    <t>Office Costs</t>
  </si>
  <si>
    <t>Playing Field</t>
  </si>
  <si>
    <t>Beaulah Park</t>
  </si>
  <si>
    <t>Insurance</t>
  </si>
  <si>
    <t>Training</t>
  </si>
  <si>
    <t>£</t>
  </si>
  <si>
    <t>Reserve A/c</t>
  </si>
  <si>
    <t>Website A/c</t>
  </si>
  <si>
    <t>SFPC A/c</t>
  </si>
  <si>
    <t>Playground A/c</t>
  </si>
  <si>
    <t>Grounds Maintenance</t>
  </si>
  <si>
    <t>Flower Beds</t>
  </si>
  <si>
    <t>Chairman's Allowance</t>
  </si>
  <si>
    <t>Membership</t>
  </si>
  <si>
    <t>N'Hood Plan</t>
  </si>
  <si>
    <t>Website</t>
  </si>
  <si>
    <t>Dewi Bennett</t>
  </si>
  <si>
    <t>Benson</t>
  </si>
  <si>
    <t>RH Services</t>
  </si>
  <si>
    <t>Clark &amp; Sons</t>
  </si>
  <si>
    <t>CB Property</t>
  </si>
  <si>
    <t>Trevor Husband</t>
  </si>
  <si>
    <t>Rusted</t>
  </si>
  <si>
    <t>Staff Costs</t>
  </si>
  <si>
    <t>N'Hood Planning</t>
  </si>
  <si>
    <t>Flood Committee</t>
  </si>
  <si>
    <t>Float Top-up</t>
  </si>
  <si>
    <t>SFPC Accounts 2019/20</t>
  </si>
  <si>
    <t>Precept</t>
  </si>
  <si>
    <t>Bank Interest</t>
  </si>
  <si>
    <t>Other</t>
  </si>
  <si>
    <t>Grounds Maintenance &amp; Repairs</t>
  </si>
  <si>
    <t>Grants &amp; Donations</t>
  </si>
  <si>
    <t>SF Flowerbeds 2019/20</t>
  </si>
  <si>
    <t>Balance Brought Forward</t>
  </si>
  <si>
    <t>Precept 2019/20</t>
  </si>
  <si>
    <t>NLC Grant</t>
  </si>
  <si>
    <t>Flowerbed Sponsorship Ecuyer 2018/19</t>
  </si>
  <si>
    <t>Flowerbed Sponsorship Hope &amp; Anchor 2018/20</t>
  </si>
  <si>
    <t>Play Area Donation SF Shop (Mrs Fish Memorial)</t>
  </si>
  <si>
    <t>CHQ</t>
  </si>
  <si>
    <t>CPRE Best Kept Village Entry Fee</t>
  </si>
  <si>
    <t>CPRE Membership 2019/20</t>
  </si>
  <si>
    <t>EMiB Entry Fee</t>
  </si>
  <si>
    <t>Holly Hanson Clerk Wages &amp; Expenses</t>
  </si>
  <si>
    <t>NLC - Salt Bin @ Southend</t>
  </si>
  <si>
    <t>ERNLLCA - Membership 2019/20</t>
  </si>
  <si>
    <t>Low Villages Forum - Membership 2019/20</t>
  </si>
  <si>
    <t>Autela - Payroll Charge 2018/19 Q4</t>
  </si>
  <si>
    <t>SF Village Hall - Hire Charge 2018/19</t>
  </si>
  <si>
    <t>Cllr Mouncey - SF Flowerbeds</t>
  </si>
  <si>
    <t>Equipment</t>
  </si>
  <si>
    <t>Sundries</t>
  </si>
  <si>
    <t>Transfers from Main Account</t>
  </si>
  <si>
    <t>Beaulah Courts / Car Park</t>
  </si>
  <si>
    <t>SF Shop Flowerbed Donation (SH Transfer as Cash)</t>
  </si>
  <si>
    <t>Fleetgate Hardware</t>
  </si>
  <si>
    <t>Lidl</t>
  </si>
  <si>
    <t>Plants</t>
  </si>
  <si>
    <t>Websters Nursery</t>
  </si>
  <si>
    <t>B&amp;Q</t>
  </si>
  <si>
    <t>Morrisons</t>
  </si>
  <si>
    <t>Trotters</t>
  </si>
  <si>
    <t>Website Acc</t>
  </si>
  <si>
    <t>Children's Play Area  Acc</t>
  </si>
  <si>
    <t>kyanite Annual Hosting Fee</t>
  </si>
  <si>
    <t>Transfers from Website Account</t>
  </si>
  <si>
    <t>Transfers from Playground Account</t>
  </si>
  <si>
    <t>Transfers to Main Account</t>
  </si>
  <si>
    <t>R Dixon Internal Audit</t>
  </si>
  <si>
    <t>Transfer to Main Acc - Flood Defence Web costs</t>
  </si>
  <si>
    <t>Transfer to Play Acc - Tonics Donation</t>
  </si>
  <si>
    <t>Transfer to Play Acc - Mrs Fish Donation</t>
  </si>
  <si>
    <t>Zurich Insurance Renewal</t>
  </si>
  <si>
    <t>Flowerbed Sponsorship Lawn &amp; Order 2018/19</t>
  </si>
  <si>
    <t>030</t>
  </si>
  <si>
    <t>Bank Inteest</t>
  </si>
  <si>
    <t>Int</t>
  </si>
  <si>
    <t>Cheque Cancelled</t>
  </si>
  <si>
    <t>NLC - 2 x Litter Bins</t>
  </si>
  <si>
    <t>BT Phone Bill</t>
  </si>
  <si>
    <t>DD</t>
  </si>
  <si>
    <t>031</t>
  </si>
  <si>
    <t>Flowerbed Sponsorship SK Haulage 2018/19</t>
  </si>
  <si>
    <t>Fleetgate Glass - Spray Paint</t>
  </si>
  <si>
    <t>Autela - Payroll Charge 2019/20 - Q1</t>
  </si>
  <si>
    <t>MKS Grouncare - Playground clearing</t>
  </si>
  <si>
    <t>SF Pre School - Cancelled Cheque</t>
  </si>
  <si>
    <t>Cllr Roy Holloway - Chairman's Allowance</t>
  </si>
  <si>
    <t>SF Pre School - Scunthorpe Museum - Reissued Cheque</t>
  </si>
  <si>
    <t>ERNLLCA - Chairmanship Course Fees</t>
  </si>
  <si>
    <t>Cheque Cancellation Fee</t>
  </si>
  <si>
    <t>Bank Fee</t>
  </si>
  <si>
    <t>Cllr Holloway - Microsoft Office Subscription</t>
  </si>
  <si>
    <t>Fleetgate Glass - Concrete</t>
  </si>
  <si>
    <t xml:space="preserve">EMIB - Presentation </t>
  </si>
  <si>
    <t>Wicksteed - Annual Inspection</t>
  </si>
  <si>
    <t>ICO - Data Protection Fee</t>
  </si>
  <si>
    <t>Autela - Payroll Charge 2019/20 - Q2</t>
  </si>
  <si>
    <t>Kyanite Extended Mailbox</t>
  </si>
  <si>
    <t>BT Final Phone Bill</t>
  </si>
  <si>
    <t>PKF Littlejohn - External Audit</t>
  </si>
  <si>
    <t>Fenland Leisure - Swing seats x 2</t>
  </si>
  <si>
    <t>HWRA Membership</t>
  </si>
  <si>
    <t>ERNLLCA - Conference</t>
  </si>
  <si>
    <t>CEMEX - Lease</t>
  </si>
  <si>
    <t>Flowerbed Sponsorship - Lawn N Order</t>
  </si>
  <si>
    <t>049</t>
  </si>
  <si>
    <t>Flowerbed Sponsorship - Trevor Husband Motors</t>
  </si>
  <si>
    <t>041</t>
  </si>
  <si>
    <t>Flowerbed Sponsorship - CB Property Services</t>
  </si>
  <si>
    <t>046</t>
  </si>
  <si>
    <t>Flowerbed Sponsorship - Ecuyer - Oak Medical</t>
  </si>
  <si>
    <t>Flowerbed Sponsorship - Clark &amp; Sons</t>
  </si>
  <si>
    <t>042</t>
  </si>
  <si>
    <t>044</t>
  </si>
  <si>
    <t>Autela - Payroll Charge 2019/20 - Q3</t>
  </si>
  <si>
    <t>Lawn N Order - Steps to Pebbly Beach</t>
  </si>
  <si>
    <t>NLC P3 Mispayment</t>
  </si>
  <si>
    <t>NLC - Correction of P3 Mispayment</t>
  </si>
  <si>
    <t>Flowerbed Sponsorship - J Benson</t>
  </si>
  <si>
    <t>Flowerbed Sponsorship - D Bennett</t>
  </si>
  <si>
    <t>047</t>
  </si>
  <si>
    <t>045</t>
  </si>
  <si>
    <t>Low Villages Newsletter</t>
  </si>
  <si>
    <t>Autela - Payroll Charge 2019/20 - Q4</t>
  </si>
  <si>
    <t>South Ferriby Village Hall Hall Committee</t>
  </si>
  <si>
    <t>Flowerbed Sponsorship - Tonics</t>
  </si>
  <si>
    <t>minus Flowerbeds</t>
  </si>
  <si>
    <t>Flowerbed Sponsorship - Hope &amp; Anchor</t>
  </si>
  <si>
    <t>048</t>
  </si>
  <si>
    <t>Reserve Account Interest</t>
  </si>
  <si>
    <t>Home Allowance</t>
  </si>
  <si>
    <t>n/a</t>
  </si>
  <si>
    <t>Box 10
Borrowings</t>
  </si>
  <si>
    <t>Box 9
Fixed assets and long term assets</t>
  </si>
  <si>
    <t>Box 8
Cash and short term investments</t>
  </si>
  <si>
    <t>Box 7
Balances carried forward</t>
  </si>
  <si>
    <t>Box 6
Other payments</t>
  </si>
  <si>
    <t>Box 5
Loan interest / capital repayments</t>
  </si>
  <si>
    <t>The variance in staff costs is due to the position of Clerk being vacant from July 2018 to February 2019</t>
  </si>
  <si>
    <t>Box 4
Staff Costs</t>
  </si>
  <si>
    <t>Box 3
Other receipts</t>
  </si>
  <si>
    <t>Box 2
Precept</t>
  </si>
  <si>
    <t>Box 1
Balances brought forward</t>
  </si>
  <si>
    <t>Explanation where variation is &gt;15% and over £200</t>
  </si>
  <si>
    <t>Variance (± %)</t>
  </si>
  <si>
    <t>Variance (± £)</t>
  </si>
  <si>
    <t>2019/2020</t>
  </si>
  <si>
    <t>2018/2019</t>
  </si>
  <si>
    <t>Explanation of Variances</t>
  </si>
  <si>
    <t>Financial Year 2019/2020</t>
  </si>
  <si>
    <t>South Ferriby Parish Council</t>
  </si>
  <si>
    <t>Signed RFO</t>
  </si>
  <si>
    <t>Signed Chairman</t>
  </si>
  <si>
    <t>Add unbanked cash</t>
  </si>
  <si>
    <t>Less un-presented cheques</t>
  </si>
  <si>
    <t xml:space="preserve">Total </t>
  </si>
  <si>
    <t>Website A/c balance</t>
  </si>
  <si>
    <t xml:space="preserve">Children's Playground Charity A/c </t>
  </si>
  <si>
    <t>Earmarked Reserves</t>
  </si>
  <si>
    <t>Deposit A/c balance</t>
  </si>
  <si>
    <t xml:space="preserve">Current A/c balance </t>
  </si>
  <si>
    <t>These funds are represented by :-</t>
  </si>
  <si>
    <r>
      <t>Balance c/fwd at 31</t>
    </r>
    <r>
      <rPr>
        <vertAlign val="superscript"/>
        <sz val="14"/>
        <color theme="1"/>
        <rFont val="Candara"/>
        <family val="2"/>
      </rPr>
      <t>st</t>
    </r>
    <r>
      <rPr>
        <sz val="14"/>
        <color theme="1"/>
        <rFont val="Candara"/>
        <family val="2"/>
      </rPr>
      <t xml:space="preserve"> March </t>
    </r>
  </si>
  <si>
    <t>Less: payments in the year</t>
  </si>
  <si>
    <t>Add: Receipts in the year</t>
  </si>
  <si>
    <r>
      <t>Balance b/fwd at 1</t>
    </r>
    <r>
      <rPr>
        <vertAlign val="superscript"/>
        <sz val="14"/>
        <color theme="1"/>
        <rFont val="Candara"/>
        <family val="2"/>
      </rPr>
      <t>st</t>
    </r>
    <r>
      <rPr>
        <sz val="14"/>
        <color theme="1"/>
        <rFont val="Candara"/>
        <family val="2"/>
      </rPr>
      <t xml:space="preserve"> April  </t>
    </r>
  </si>
  <si>
    <t>CASH BOOK</t>
  </si>
  <si>
    <t>Total Payments</t>
  </si>
  <si>
    <t>Playground Acc Transfer</t>
  </si>
  <si>
    <t>s.137 Grants/Donations</t>
  </si>
  <si>
    <t>Website &amp; IT</t>
  </si>
  <si>
    <t>Membership Fees</t>
  </si>
  <si>
    <t>Professional  Fees (Audit etc.)</t>
  </si>
  <si>
    <t>North Lincs in Bloom / Flowerbeds</t>
  </si>
  <si>
    <t>Village Hall Rent</t>
  </si>
  <si>
    <t>Chairman’s Allowance</t>
  </si>
  <si>
    <t>Bank Payments</t>
  </si>
  <si>
    <t>Total Receipts</t>
  </si>
  <si>
    <t>Children's Playground Charity</t>
  </si>
  <si>
    <t>Misc.</t>
  </si>
  <si>
    <t>Grants/Donations/Funding</t>
  </si>
  <si>
    <t>VAT Refund</t>
  </si>
  <si>
    <t>North Lincolnshire Council Grant</t>
  </si>
  <si>
    <t>Bank Receipts</t>
  </si>
  <si>
    <r>
      <t>Summary Receipts &amp; Payments accounts for the year ending 31</t>
    </r>
    <r>
      <rPr>
        <b/>
        <vertAlign val="superscript"/>
        <sz val="16"/>
        <color theme="1"/>
        <rFont val="Candara"/>
        <family val="2"/>
      </rPr>
      <t>st</t>
    </r>
    <r>
      <rPr>
        <b/>
        <sz val="16"/>
        <color theme="1"/>
        <rFont val="Candara"/>
        <family val="2"/>
      </rPr>
      <t xml:space="preserve"> March 2020</t>
    </r>
  </si>
  <si>
    <t>SOUTH FERRIBY PARISH COUNCIL</t>
  </si>
  <si>
    <t>Closing balance per cash book [receipts and payments book] as at 31 March 2020 (must equal net balances above)</t>
  </si>
  <si>
    <t>Add: receipts in the year</t>
  </si>
  <si>
    <t>Opening balance 1 April 2019</t>
  </si>
  <si>
    <t>The net balances reconcile to the Cash Book (receipts and payments account) for the year, as follows:</t>
  </si>
  <si>
    <t>Net balances as at 31 March 2020</t>
  </si>
  <si>
    <t>Add: any unbanked cash at 31 March 2020</t>
  </si>
  <si>
    <t>Less: any unpresented cheques at 31 March 2020</t>
  </si>
  <si>
    <t>Petty cash float (if applicable)</t>
  </si>
  <si>
    <t>Balance per bank statements as at 31 March 2020:</t>
  </si>
  <si>
    <t>Date: 24 April 2019</t>
  </si>
  <si>
    <t>Prepared by Holly Hanson [Parish Clerk]</t>
  </si>
  <si>
    <t>Financial year ending 31 March 2020</t>
  </si>
  <si>
    <t xml:space="preserve">Bank reconcilliation </t>
  </si>
  <si>
    <t>NLC Grant was £837 in 208/19 and £843 in 2019/20, net benefit +£6.  Bank interest in 2018/19 was £4, and £51 in 2019/20, net benefit +£47.  Flowerbed sponsorship was £900 in 2018/19 and £1,335 in 2019/20, net benefit +£435.  Misc was £0 in 2018/19 and £480 in 2019/20, net benefit +£480 - Total benefit of +£968.  VAT refund was £14,860 in 2018/19 and £0 in 2019/20 net adverse -£14,860.  Grants/Donations/Funding was £13,950 in 2018/19 and £394 in 2019/20, net adverse -£13,556. Total adverseof -£28,416.  Net year-on-year position -£27,448.</t>
  </si>
  <si>
    <t>Year-on-year increases in Chairman's Allowance, +£150, Village Hall Rent, +£150, Insurance Costs +£38, Grounds Maintenance &amp; Repairs +£1,113, Training +£108, Professional Fees +£198, Membership fees +£19, totalling +£1,776.  Versus year-on-year decreases in Office Costs -£397, North Lincs in Bloom / Flowerbeds -£1, Website &amp; IT -£328, VAT -£15,350, S137 Grants &amp; Donations -£100, Other -£87,439, Playground Account Transfer -£13,000, totalling -£116,615.  Giving net year-on-year of -£114,839</t>
  </si>
  <si>
    <t>The large variance in box 1 is due to a carry forward of earmarked reserves for the Children's Playground.  Project Funding was awarded in 2017/18, with works and spending being completed in 2018/19.</t>
  </si>
  <si>
    <t>Financial Year 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</si>
</sst>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5" formatCode="_-[$£-809]* #,##0.00_-;\-[$£-809]* #,##0.00_-;_-[$£-809]* &quot;-&quot;??_-;_-@_-"/>
    <numFmt numFmtId="167" formatCode="_-&quot;£&quot;* #,##0_-;\-&quot;£&quot;* #,##0_-;_-&quot;£&quot;* &quot;-&quot;??_-;_-@_-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ndara"/>
      <family val="2"/>
    </font>
    <font>
      <b/>
      <sz val="11"/>
      <name val="Candara"/>
      <family val="2"/>
    </font>
    <font>
      <b/>
      <sz val="11"/>
      <color theme="1"/>
      <name val="Candara"/>
      <family val="2"/>
    </font>
    <font>
      <b/>
      <sz val="16"/>
      <color theme="1"/>
      <name val="Candara"/>
      <family val="2"/>
    </font>
    <font>
      <sz val="11"/>
      <color theme="1"/>
      <name val="Candara"/>
      <family val="2"/>
    </font>
    <font>
      <b/>
      <sz val="14"/>
      <color theme="1"/>
      <name val="Candara"/>
      <family val="2"/>
    </font>
    <font>
      <b/>
      <sz val="20"/>
      <color theme="1"/>
      <name val="Candara"/>
      <family val="2"/>
    </font>
    <font>
      <sz val="8"/>
      <name val="Calibri"/>
      <family val="2"/>
      <scheme val="minor"/>
    </font>
    <font>
      <strike/>
      <sz val="11"/>
      <color theme="1"/>
      <name val="Candara"/>
      <family val="2"/>
    </font>
    <font>
      <sz val="11"/>
      <color theme="1"/>
      <name val="Calibri"/>
      <family val="2"/>
      <scheme val="minor"/>
    </font>
    <font>
      <sz val="11"/>
      <color rgb="FFFF0000"/>
      <name val="Candara"/>
      <family val="2"/>
    </font>
    <font>
      <b/>
      <sz val="13"/>
      <color rgb="FF4F81BD"/>
      <name val="Candara"/>
      <family val="2"/>
    </font>
    <font>
      <b/>
      <sz val="14"/>
      <color rgb="FF365F91"/>
      <name val="Candara"/>
      <family val="2"/>
    </font>
    <font>
      <sz val="14"/>
      <color theme="1"/>
      <name val="Candara"/>
      <family val="2"/>
    </font>
    <font>
      <sz val="14"/>
      <color rgb="FFFF0000"/>
      <name val="Candara"/>
      <family val="2"/>
    </font>
    <font>
      <vertAlign val="superscript"/>
      <sz val="14"/>
      <color theme="1"/>
      <name val="Candara"/>
      <family val="2"/>
    </font>
    <font>
      <b/>
      <u/>
      <sz val="14"/>
      <color theme="1"/>
      <name val="Candara"/>
      <family val="2"/>
    </font>
    <font>
      <b/>
      <vertAlign val="superscript"/>
      <sz val="16"/>
      <color theme="1"/>
      <name val="Candara"/>
      <family val="2"/>
    </font>
    <font>
      <sz val="11"/>
      <color rgb="FF000000"/>
      <name val="Candara"/>
      <family val="2"/>
    </font>
    <font>
      <b/>
      <i/>
      <sz val="11"/>
      <color theme="1"/>
      <name val="Candara"/>
      <family val="2"/>
    </font>
    <font>
      <sz val="14"/>
      <color theme="0" tint="-0.34998626667073579"/>
      <name val="Candara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</cellStyleXfs>
  <cellXfs count="29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4" fillId="2" borderId="42" xfId="0" applyFont="1" applyFill="1" applyBorder="1"/>
    <xf numFmtId="0" fontId="4" fillId="2" borderId="41" xfId="0" applyFont="1" applyFill="1" applyBorder="1"/>
    <xf numFmtId="0" fontId="4" fillId="2" borderId="4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6" borderId="38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4" fontId="4" fillId="2" borderId="33" xfId="0" applyNumberFormat="1" applyFont="1" applyFill="1" applyBorder="1" applyAlignment="1">
      <alignment vertical="center"/>
    </xf>
    <xf numFmtId="0" fontId="6" fillId="6" borderId="23" xfId="0" applyFont="1" applyFill="1" applyBorder="1" applyAlignment="1">
      <alignment horizontal="right"/>
    </xf>
    <xf numFmtId="165" fontId="6" fillId="0" borderId="22" xfId="0" applyNumberFormat="1" applyFont="1" applyBorder="1"/>
    <xf numFmtId="165" fontId="6" fillId="0" borderId="10" xfId="0" applyNumberFormat="1" applyFont="1" applyBorder="1"/>
    <xf numFmtId="165" fontId="6" fillId="0" borderId="7" xfId="0" applyNumberFormat="1" applyFont="1" applyBorder="1"/>
    <xf numFmtId="165" fontId="4" fillId="2" borderId="34" xfId="0" applyNumberFormat="1" applyFont="1" applyFill="1" applyBorder="1"/>
    <xf numFmtId="165" fontId="6" fillId="0" borderId="8" xfId="0" applyNumberFormat="1" applyFont="1" applyBorder="1"/>
    <xf numFmtId="165" fontId="6" fillId="0" borderId="10" xfId="0" applyNumberFormat="1" applyFont="1" applyBorder="1" applyAlignment="1">
      <alignment horizontal="center" vertical="center"/>
    </xf>
    <xf numFmtId="165" fontId="4" fillId="2" borderId="18" xfId="0" applyNumberFormat="1" applyFont="1" applyFill="1" applyBorder="1"/>
    <xf numFmtId="165" fontId="4" fillId="2" borderId="33" xfId="0" applyNumberFormat="1" applyFont="1" applyFill="1" applyBorder="1"/>
    <xf numFmtId="165" fontId="6" fillId="0" borderId="29" xfId="0" applyNumberFormat="1" applyFont="1" applyBorder="1"/>
    <xf numFmtId="165" fontId="4" fillId="2" borderId="48" xfId="0" applyNumberFormat="1" applyFont="1" applyFill="1" applyBorder="1"/>
    <xf numFmtId="14" fontId="6" fillId="0" borderId="22" xfId="0" applyNumberFormat="1" applyFont="1" applyBorder="1"/>
    <xf numFmtId="0" fontId="6" fillId="0" borderId="10" xfId="0" applyFont="1" applyBorder="1"/>
    <xf numFmtId="0" fontId="6" fillId="0" borderId="1" xfId="0" applyFont="1" applyBorder="1"/>
    <xf numFmtId="165" fontId="6" fillId="0" borderId="17" xfId="0" applyNumberFormat="1" applyFont="1" applyBorder="1"/>
    <xf numFmtId="165" fontId="6" fillId="0" borderId="1" xfId="0" applyNumberFormat="1" applyFont="1" applyBorder="1"/>
    <xf numFmtId="165" fontId="6" fillId="0" borderId="2" xfId="0" applyNumberFormat="1" applyFont="1" applyBorder="1"/>
    <xf numFmtId="165" fontId="6" fillId="0" borderId="3" xfId="0" applyNumberFormat="1" applyFont="1" applyBorder="1"/>
    <xf numFmtId="14" fontId="6" fillId="0" borderId="17" xfId="0" applyNumberFormat="1" applyFont="1" applyBorder="1"/>
    <xf numFmtId="165" fontId="6" fillId="0" borderId="19" xfId="0" applyNumberFormat="1" applyFont="1" applyBorder="1"/>
    <xf numFmtId="165" fontId="6" fillId="0" borderId="20" xfId="0" applyNumberFormat="1" applyFont="1" applyBorder="1"/>
    <xf numFmtId="165" fontId="6" fillId="0" borderId="49" xfId="0" applyNumberFormat="1" applyFont="1" applyBorder="1"/>
    <xf numFmtId="165" fontId="6" fillId="0" borderId="50" xfId="0" applyNumberFormat="1" applyFont="1" applyBorder="1"/>
    <xf numFmtId="165" fontId="6" fillId="0" borderId="46" xfId="0" applyNumberFormat="1" applyFont="1" applyBorder="1"/>
    <xf numFmtId="165" fontId="6" fillId="0" borderId="6" xfId="0" applyNumberFormat="1" applyFont="1" applyBorder="1"/>
    <xf numFmtId="0" fontId="4" fillId="2" borderId="19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165" fontId="4" fillId="2" borderId="11" xfId="0" applyNumberFormat="1" applyFont="1" applyFill="1" applyBorder="1"/>
    <xf numFmtId="165" fontId="4" fillId="0" borderId="0" xfId="0" applyNumberFormat="1" applyFont="1"/>
    <xf numFmtId="0" fontId="4" fillId="0" borderId="0" xfId="0" applyFont="1"/>
    <xf numFmtId="165" fontId="6" fillId="0" borderId="0" xfId="0" applyNumberFormat="1" applyFont="1"/>
    <xf numFmtId="165" fontId="6" fillId="0" borderId="0" xfId="0" applyNumberFormat="1" applyFont="1" applyAlignment="1">
      <alignment horizontal="center" vertical="center"/>
    </xf>
    <xf numFmtId="165" fontId="4" fillId="2" borderId="37" xfId="0" applyNumberFormat="1" applyFont="1" applyFill="1" applyBorder="1"/>
    <xf numFmtId="2" fontId="6" fillId="0" borderId="0" xfId="0" applyNumberFormat="1" applyFont="1"/>
    <xf numFmtId="4" fontId="6" fillId="0" borderId="0" xfId="0" applyNumberFormat="1" applyFont="1"/>
    <xf numFmtId="17" fontId="4" fillId="0" borderId="0" xfId="0" applyNumberFormat="1" applyFont="1"/>
    <xf numFmtId="0" fontId="4" fillId="6" borderId="9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vertical="center"/>
    </xf>
    <xf numFmtId="165" fontId="4" fillId="2" borderId="36" xfId="0" applyNumberFormat="1" applyFont="1" applyFill="1" applyBorder="1" applyAlignment="1"/>
    <xf numFmtId="165" fontId="4" fillId="2" borderId="40" xfId="0" applyNumberFormat="1" applyFont="1" applyFill="1" applyBorder="1" applyAlignment="1"/>
    <xf numFmtId="165" fontId="4" fillId="2" borderId="37" xfId="0" applyNumberFormat="1" applyFont="1" applyFill="1" applyBorder="1" applyAlignment="1"/>
    <xf numFmtId="17" fontId="6" fillId="0" borderId="0" xfId="0" applyNumberFormat="1" applyFont="1"/>
    <xf numFmtId="0" fontId="6" fillId="0" borderId="4" xfId="0" quotePrefix="1" applyFont="1" applyBorder="1"/>
    <xf numFmtId="0" fontId="6" fillId="0" borderId="4" xfId="0" applyFont="1" applyBorder="1"/>
    <xf numFmtId="14" fontId="6" fillId="0" borderId="0" xfId="0" applyNumberFormat="1" applyFont="1"/>
    <xf numFmtId="2" fontId="4" fillId="2" borderId="34" xfId="0" applyNumberFormat="1" applyFont="1" applyFill="1" applyBorder="1"/>
    <xf numFmtId="0" fontId="6" fillId="0" borderId="0" xfId="0" quotePrefix="1" applyFont="1"/>
    <xf numFmtId="14" fontId="6" fillId="0" borderId="3" xfId="0" applyNumberFormat="1" applyFont="1" applyBorder="1"/>
    <xf numFmtId="0" fontId="6" fillId="0" borderId="18" xfId="0" applyFont="1" applyBorder="1"/>
    <xf numFmtId="2" fontId="6" fillId="0" borderId="17" xfId="0" applyNumberFormat="1" applyFont="1" applyBorder="1"/>
    <xf numFmtId="2" fontId="6" fillId="0" borderId="1" xfId="0" applyNumberFormat="1" applyFont="1" applyBorder="1"/>
    <xf numFmtId="2" fontId="6" fillId="0" borderId="2" xfId="0" applyNumberFormat="1" applyFont="1" applyBorder="1"/>
    <xf numFmtId="0" fontId="6" fillId="0" borderId="46" xfId="0" applyFont="1" applyBorder="1"/>
    <xf numFmtId="14" fontId="6" fillId="0" borderId="2" xfId="0" applyNumberFormat="1" applyFont="1" applyBorder="1"/>
    <xf numFmtId="0" fontId="6" fillId="0" borderId="18" xfId="0" applyFont="1" applyBorder="1" applyAlignment="1">
      <alignment horizontal="right"/>
    </xf>
    <xf numFmtId="2" fontId="4" fillId="2" borderId="11" xfId="0" applyNumberFormat="1" applyFont="1" applyFill="1" applyBorder="1"/>
    <xf numFmtId="0" fontId="4" fillId="2" borderId="40" xfId="0" applyFont="1" applyFill="1" applyBorder="1"/>
    <xf numFmtId="0" fontId="6" fillId="2" borderId="37" xfId="0" applyFont="1" applyFill="1" applyBorder="1"/>
    <xf numFmtId="14" fontId="6" fillId="8" borderId="22" xfId="0" applyNumberFormat="1" applyFont="1" applyFill="1" applyBorder="1"/>
    <xf numFmtId="0" fontId="6" fillId="8" borderId="10" xfId="0" applyFont="1" applyFill="1" applyBorder="1"/>
    <xf numFmtId="0" fontId="6" fillId="8" borderId="23" xfId="0" applyFont="1" applyFill="1" applyBorder="1" applyAlignment="1">
      <alignment horizontal="right"/>
    </xf>
    <xf numFmtId="165" fontId="6" fillId="8" borderId="22" xfId="0" applyNumberFormat="1" applyFont="1" applyFill="1" applyBorder="1"/>
    <xf numFmtId="165" fontId="6" fillId="8" borderId="10" xfId="0" applyNumberFormat="1" applyFont="1" applyFill="1" applyBorder="1"/>
    <xf numFmtId="165" fontId="6" fillId="8" borderId="7" xfId="0" applyNumberFormat="1" applyFont="1" applyFill="1" applyBorder="1"/>
    <xf numFmtId="165" fontId="6" fillId="8" borderId="8" xfId="0" applyNumberFormat="1" applyFont="1" applyFill="1" applyBorder="1"/>
    <xf numFmtId="165" fontId="6" fillId="8" borderId="10" xfId="0" applyNumberFormat="1" applyFont="1" applyFill="1" applyBorder="1" applyAlignment="1">
      <alignment horizontal="center" vertical="center"/>
    </xf>
    <xf numFmtId="165" fontId="4" fillId="8" borderId="18" xfId="0" applyNumberFormat="1" applyFont="1" applyFill="1" applyBorder="1"/>
    <xf numFmtId="165" fontId="4" fillId="8" borderId="33" xfId="0" applyNumberFormat="1" applyFont="1" applyFill="1" applyBorder="1"/>
    <xf numFmtId="0" fontId="6" fillId="6" borderId="23" xfId="0" quotePrefix="1" applyFont="1" applyFill="1" applyBorder="1" applyAlignment="1">
      <alignment horizontal="right"/>
    </xf>
    <xf numFmtId="14" fontId="6" fillId="0" borderId="22" xfId="0" applyNumberFormat="1" applyFont="1" applyFill="1" applyBorder="1"/>
    <xf numFmtId="0" fontId="6" fillId="0" borderId="10" xfId="0" applyFont="1" applyFill="1" applyBorder="1"/>
    <xf numFmtId="14" fontId="6" fillId="0" borderId="19" xfId="0" applyNumberFormat="1" applyFont="1" applyFill="1" applyBorder="1"/>
    <xf numFmtId="0" fontId="6" fillId="0" borderId="20" xfId="0" applyFont="1" applyFill="1" applyBorder="1"/>
    <xf numFmtId="0" fontId="6" fillId="6" borderId="21" xfId="0" applyFont="1" applyFill="1" applyBorder="1" applyAlignment="1">
      <alignment horizontal="right"/>
    </xf>
    <xf numFmtId="0" fontId="6" fillId="0" borderId="51" xfId="0" applyFont="1" applyBorder="1" applyAlignment="1">
      <alignment horizontal="center" vertical="center"/>
    </xf>
    <xf numFmtId="14" fontId="6" fillId="5" borderId="8" xfId="0" applyNumberFormat="1" applyFont="1" applyFill="1" applyBorder="1"/>
    <xf numFmtId="0" fontId="6" fillId="5" borderId="10" xfId="0" applyFont="1" applyFill="1" applyBorder="1"/>
    <xf numFmtId="0" fontId="6" fillId="5" borderId="23" xfId="0" applyFont="1" applyFill="1" applyBorder="1"/>
    <xf numFmtId="2" fontId="6" fillId="0" borderId="3" xfId="0" applyNumberFormat="1" applyFont="1" applyBorder="1"/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0" fontId="4" fillId="2" borderId="14" xfId="0" applyFont="1" applyFill="1" applyBorder="1" applyAlignment="1"/>
    <xf numFmtId="0" fontId="6" fillId="3" borderId="23" xfId="0" applyFont="1" applyFill="1" applyBorder="1" applyAlignment="1">
      <alignment horizontal="right"/>
    </xf>
    <xf numFmtId="165" fontId="6" fillId="5" borderId="22" xfId="0" applyNumberFormat="1" applyFont="1" applyFill="1" applyBorder="1"/>
    <xf numFmtId="165" fontId="4" fillId="5" borderId="34" xfId="0" applyNumberFormat="1" applyFont="1" applyFill="1" applyBorder="1"/>
    <xf numFmtId="165" fontId="6" fillId="5" borderId="8" xfId="0" applyNumberFormat="1" applyFont="1" applyFill="1" applyBorder="1"/>
    <xf numFmtId="165" fontId="6" fillId="5" borderId="10" xfId="0" applyNumberFormat="1" applyFont="1" applyFill="1" applyBorder="1"/>
    <xf numFmtId="165" fontId="4" fillId="5" borderId="18" xfId="0" applyNumberFormat="1" applyFont="1" applyFill="1" applyBorder="1"/>
    <xf numFmtId="165" fontId="6" fillId="5" borderId="7" xfId="0" applyNumberFormat="1" applyFont="1" applyFill="1" applyBorder="1"/>
    <xf numFmtId="165" fontId="3" fillId="5" borderId="33" xfId="0" applyNumberFormat="1" applyFont="1" applyFill="1" applyBorder="1"/>
    <xf numFmtId="17" fontId="6" fillId="0" borderId="0" xfId="0" applyNumberFormat="1" applyFont="1" applyBorder="1"/>
    <xf numFmtId="0" fontId="6" fillId="0" borderId="0" xfId="0" applyFont="1" applyBorder="1"/>
    <xf numFmtId="165" fontId="7" fillId="2" borderId="37" xfId="0" applyNumberFormat="1" applyFont="1" applyFill="1" applyBorder="1"/>
    <xf numFmtId="0" fontId="7" fillId="2" borderId="36" xfId="0" applyFont="1" applyFill="1" applyBorder="1"/>
    <xf numFmtId="14" fontId="4" fillId="0" borderId="1" xfId="0" applyNumberFormat="1" applyFont="1" applyBorder="1"/>
    <xf numFmtId="0" fontId="4" fillId="0" borderId="1" xfId="0" applyFont="1" applyBorder="1"/>
    <xf numFmtId="0" fontId="4" fillId="0" borderId="18" xfId="0" applyFont="1" applyBorder="1"/>
    <xf numFmtId="165" fontId="4" fillId="0" borderId="17" xfId="0" applyNumberFormat="1" applyFont="1" applyBorder="1"/>
    <xf numFmtId="14" fontId="4" fillId="0" borderId="3" xfId="0" applyNumberFormat="1" applyFont="1" applyBorder="1"/>
    <xf numFmtId="2" fontId="4" fillId="0" borderId="17" xfId="0" applyNumberFormat="1" applyFont="1" applyBorder="1"/>
    <xf numFmtId="165" fontId="4" fillId="8" borderId="52" xfId="0" applyNumberFormat="1" applyFont="1" applyFill="1" applyBorder="1"/>
    <xf numFmtId="165" fontId="4" fillId="2" borderId="52" xfId="0" applyNumberFormat="1" applyFont="1" applyFill="1" applyBorder="1"/>
    <xf numFmtId="165" fontId="4" fillId="2" borderId="53" xfId="0" applyNumberFormat="1" applyFont="1" applyFill="1" applyBorder="1"/>
    <xf numFmtId="165" fontId="4" fillId="2" borderId="54" xfId="0" applyNumberFormat="1" applyFont="1" applyFill="1" applyBorder="1"/>
    <xf numFmtId="165" fontId="6" fillId="8" borderId="42" xfId="0" applyNumberFormat="1" applyFont="1" applyFill="1" applyBorder="1"/>
    <xf numFmtId="165" fontId="6" fillId="8" borderId="23" xfId="0" applyNumberFormat="1" applyFont="1" applyFill="1" applyBorder="1"/>
    <xf numFmtId="165" fontId="6" fillId="0" borderId="42" xfId="0" applyNumberFormat="1" applyFont="1" applyBorder="1"/>
    <xf numFmtId="165" fontId="6" fillId="0" borderId="23" xfId="0" applyNumberFormat="1" applyFont="1" applyBorder="1"/>
    <xf numFmtId="165" fontId="6" fillId="0" borderId="58" xfId="0" applyNumberFormat="1" applyFont="1" applyBorder="1"/>
    <xf numFmtId="165" fontId="6" fillId="0" borderId="21" xfId="0" applyNumberFormat="1" applyFont="1" applyBorder="1"/>
    <xf numFmtId="0" fontId="6" fillId="0" borderId="9" xfId="0" applyFont="1" applyBorder="1"/>
    <xf numFmtId="0" fontId="6" fillId="0" borderId="59" xfId="0" applyFont="1" applyBorder="1"/>
    <xf numFmtId="165" fontId="6" fillId="8" borderId="33" xfId="0" applyNumberFormat="1" applyFont="1" applyFill="1" applyBorder="1"/>
    <xf numFmtId="165" fontId="6" fillId="0" borderId="33" xfId="0" applyNumberFormat="1" applyFont="1" applyBorder="1"/>
    <xf numFmtId="165" fontId="6" fillId="0" borderId="48" xfId="0" applyNumberFormat="1" applyFont="1" applyBorder="1"/>
    <xf numFmtId="0" fontId="4" fillId="2" borderId="55" xfId="0" applyFont="1" applyFill="1" applyBorder="1" applyAlignment="1"/>
    <xf numFmtId="0" fontId="6" fillId="6" borderId="18" xfId="0" quotePrefix="1" applyFont="1" applyFill="1" applyBorder="1" applyAlignment="1">
      <alignment horizontal="right"/>
    </xf>
    <xf numFmtId="165" fontId="6" fillId="0" borderId="60" xfId="0" applyNumberFormat="1" applyFont="1" applyBorder="1"/>
    <xf numFmtId="165" fontId="6" fillId="0" borderId="18" xfId="0" applyNumberFormat="1" applyFont="1" applyBorder="1"/>
    <xf numFmtId="165" fontId="6" fillId="0" borderId="34" xfId="0" applyNumberFormat="1" applyFont="1" applyBorder="1"/>
    <xf numFmtId="165" fontId="6" fillId="0" borderId="1" xfId="0" applyNumberFormat="1" applyFont="1" applyBorder="1" applyAlignment="1">
      <alignment horizontal="center" vertical="center"/>
    </xf>
    <xf numFmtId="0" fontId="6" fillId="7" borderId="23" xfId="0" applyFont="1" applyFill="1" applyBorder="1" applyAlignment="1">
      <alignment horizontal="right"/>
    </xf>
    <xf numFmtId="0" fontId="6" fillId="3" borderId="18" xfId="0" applyFont="1" applyFill="1" applyBorder="1" applyAlignment="1">
      <alignment horizontal="right"/>
    </xf>
    <xf numFmtId="165" fontId="6" fillId="9" borderId="10" xfId="0" applyNumberFormat="1" applyFont="1" applyFill="1" applyBorder="1"/>
    <xf numFmtId="0" fontId="2" fillId="5" borderId="23" xfId="0" applyFont="1" applyFill="1" applyBorder="1" applyAlignment="1">
      <alignment horizontal="right"/>
    </xf>
    <xf numFmtId="0" fontId="10" fillId="0" borderId="10" xfId="0" applyFont="1" applyFill="1" applyBorder="1"/>
    <xf numFmtId="165" fontId="6" fillId="0" borderId="59" xfId="0" applyNumberFormat="1" applyFont="1" applyBorder="1"/>
    <xf numFmtId="0" fontId="10" fillId="0" borderId="10" xfId="0" applyFont="1" applyBorder="1"/>
    <xf numFmtId="0" fontId="6" fillId="8" borderId="23" xfId="0" quotePrefix="1" applyFont="1" applyFill="1" applyBorder="1" applyAlignment="1">
      <alignment horizontal="right"/>
    </xf>
    <xf numFmtId="0" fontId="6" fillId="9" borderId="23" xfId="0" applyFont="1" applyFill="1" applyBorder="1" applyAlignment="1">
      <alignment horizontal="right"/>
    </xf>
    <xf numFmtId="0" fontId="6" fillId="3" borderId="23" xfId="0" quotePrefix="1" applyFont="1" applyFill="1" applyBorder="1" applyAlignment="1">
      <alignment horizontal="right"/>
    </xf>
    <xf numFmtId="165" fontId="4" fillId="10" borderId="18" xfId="0" applyNumberFormat="1" applyFont="1" applyFill="1" applyBorder="1"/>
    <xf numFmtId="165" fontId="6" fillId="10" borderId="7" xfId="0" applyNumberFormat="1" applyFont="1" applyFill="1" applyBorder="1"/>
    <xf numFmtId="165" fontId="4" fillId="6" borderId="18" xfId="0" applyNumberFormat="1" applyFont="1" applyFill="1" applyBorder="1"/>
    <xf numFmtId="165" fontId="4" fillId="11" borderId="18" xfId="0" applyNumberFormat="1" applyFont="1" applyFill="1" applyBorder="1"/>
    <xf numFmtId="165" fontId="6" fillId="12" borderId="10" xfId="0" applyNumberFormat="1" applyFont="1" applyFill="1" applyBorder="1"/>
    <xf numFmtId="165" fontId="6" fillId="12" borderId="20" xfId="0" applyNumberFormat="1" applyFont="1" applyFill="1" applyBorder="1"/>
    <xf numFmtId="165" fontId="6" fillId="12" borderId="1" xfId="0" applyNumberFormat="1" applyFont="1" applyFill="1" applyBorder="1"/>
    <xf numFmtId="0" fontId="6" fillId="0" borderId="0" xfId="0" applyFont="1" applyAlignment="1">
      <alignment horizontal="center"/>
    </xf>
    <xf numFmtId="0" fontId="4" fillId="6" borderId="46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9" fontId="6" fillId="0" borderId="25" xfId="3" applyFont="1" applyBorder="1" applyAlignment="1">
      <alignment horizontal="center" vertical="center" wrapText="1"/>
    </xf>
    <xf numFmtId="167" fontId="2" fillId="0" borderId="20" xfId="0" applyNumberFormat="1" applyFont="1" applyBorder="1" applyAlignment="1">
      <alignment vertical="center" wrapText="1"/>
    </xf>
    <xf numFmtId="0" fontId="6" fillId="0" borderId="48" xfId="0" applyFont="1" applyBorder="1" applyAlignment="1">
      <alignment vertical="center" wrapText="1"/>
    </xf>
    <xf numFmtId="167" fontId="6" fillId="0" borderId="0" xfId="0" applyNumberFormat="1" applyFont="1"/>
    <xf numFmtId="0" fontId="12" fillId="0" borderId="18" xfId="0" applyFont="1" applyBorder="1" applyAlignment="1">
      <alignment vertical="center" wrapText="1"/>
    </xf>
    <xf numFmtId="9" fontId="6" fillId="0" borderId="10" xfId="3" applyFont="1" applyFill="1" applyBorder="1" applyAlignment="1">
      <alignment horizontal="center" vertical="center" wrapText="1"/>
    </xf>
    <xf numFmtId="167" fontId="6" fillId="0" borderId="10" xfId="0" applyNumberFormat="1" applyFont="1" applyBorder="1" applyAlignment="1">
      <alignment vertical="center" wrapText="1"/>
    </xf>
    <xf numFmtId="167" fontId="2" fillId="0" borderId="1" xfId="0" applyNumberFormat="1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2" fillId="13" borderId="1" xfId="0" applyFont="1" applyFill="1" applyBorder="1" applyAlignment="1">
      <alignment vertical="center" wrapText="1"/>
    </xf>
    <xf numFmtId="9" fontId="6" fillId="13" borderId="1" xfId="3" applyFont="1" applyFill="1" applyBorder="1" applyAlignment="1">
      <alignment horizontal="center" vertical="center" wrapText="1"/>
    </xf>
    <xf numFmtId="167" fontId="6" fillId="13" borderId="1" xfId="0" applyNumberFormat="1" applyFont="1" applyFill="1" applyBorder="1" applyAlignment="1">
      <alignment vertical="center" wrapText="1"/>
    </xf>
    <xf numFmtId="167" fontId="2" fillId="13" borderId="1" xfId="0" applyNumberFormat="1" applyFont="1" applyFill="1" applyBorder="1" applyAlignment="1">
      <alignment vertical="center" wrapText="1"/>
    </xf>
    <xf numFmtId="0" fontId="6" fillId="13" borderId="34" xfId="0" applyFont="1" applyFill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9" fontId="6" fillId="0" borderId="1" xfId="3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vertical="center" wrapText="1"/>
    </xf>
    <xf numFmtId="9" fontId="6" fillId="0" borderId="10" xfId="3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4" fillId="0" borderId="61" xfId="0" applyFont="1" applyBorder="1" applyAlignment="1">
      <alignment vertical="center" wrapText="1"/>
    </xf>
    <xf numFmtId="0" fontId="4" fillId="0" borderId="62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4" fontId="15" fillId="0" borderId="0" xfId="0" applyNumberFormat="1" applyFont="1"/>
    <xf numFmtId="4" fontId="15" fillId="0" borderId="0" xfId="0" applyNumberFormat="1" applyFont="1" applyAlignment="1">
      <alignment horizontal="right"/>
    </xf>
    <xf numFmtId="2" fontId="15" fillId="0" borderId="0" xfId="0" applyNumberFormat="1" applyFont="1"/>
    <xf numFmtId="0" fontId="15" fillId="0" borderId="0" xfId="0" applyFont="1" applyAlignment="1">
      <alignment wrapText="1"/>
    </xf>
    <xf numFmtId="0" fontId="15" fillId="0" borderId="41" xfId="0" applyFont="1" applyBorder="1" applyAlignment="1">
      <alignment wrapText="1"/>
    </xf>
    <xf numFmtId="4" fontId="15" fillId="0" borderId="41" xfId="0" applyNumberFormat="1" applyFont="1" applyBorder="1" applyAlignment="1">
      <alignment horizontal="left"/>
    </xf>
    <xf numFmtId="0" fontId="15" fillId="0" borderId="41" xfId="0" applyFont="1" applyBorder="1"/>
    <xf numFmtId="4" fontId="15" fillId="0" borderId="0" xfId="0" applyNumberFormat="1" applyFont="1" applyAlignment="1">
      <alignment horizontal="left"/>
    </xf>
    <xf numFmtId="2" fontId="15" fillId="0" borderId="41" xfId="0" applyNumberFormat="1" applyFont="1" applyBorder="1"/>
    <xf numFmtId="0" fontId="15" fillId="0" borderId="0" xfId="0" applyFont="1" applyAlignment="1">
      <alignment horizontal="center" wrapText="1"/>
    </xf>
    <xf numFmtId="4" fontId="16" fillId="0" borderId="0" xfId="0" applyNumberFormat="1" applyFont="1"/>
    <xf numFmtId="4" fontId="7" fillId="0" borderId="47" xfId="0" applyNumberFormat="1" applyFont="1" applyBorder="1"/>
    <xf numFmtId="4" fontId="7" fillId="0" borderId="0" xfId="0" applyNumberFormat="1" applyFont="1"/>
    <xf numFmtId="0" fontId="7" fillId="0" borderId="0" xfId="0" applyFont="1"/>
    <xf numFmtId="4" fontId="7" fillId="0" borderId="4" xfId="0" applyNumberFormat="1" applyFont="1" applyBorder="1"/>
    <xf numFmtId="0" fontId="7" fillId="0" borderId="4" xfId="0" applyFont="1" applyBorder="1"/>
    <xf numFmtId="0" fontId="15" fillId="0" borderId="4" xfId="0" applyFont="1" applyBorder="1"/>
    <xf numFmtId="0" fontId="18" fillId="0" borderId="0" xfId="0" applyFont="1"/>
    <xf numFmtId="0" fontId="7" fillId="0" borderId="4" xfId="0" applyFont="1" applyBorder="1" applyAlignment="1">
      <alignment horizontal="justify"/>
    </xf>
    <xf numFmtId="0" fontId="15" fillId="13" borderId="0" xfId="0" applyFont="1" applyFill="1"/>
    <xf numFmtId="2" fontId="15" fillId="13" borderId="0" xfId="0" applyNumberFormat="1" applyFont="1" applyFill="1"/>
    <xf numFmtId="2" fontId="15" fillId="13" borderId="0" xfId="0" applyNumberFormat="1" applyFont="1" applyFill="1" applyAlignment="1">
      <alignment horizontal="center"/>
    </xf>
    <xf numFmtId="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44" fontId="4" fillId="0" borderId="4" xfId="0" applyNumberFormat="1" applyFont="1" applyBorder="1"/>
    <xf numFmtId="44" fontId="2" fillId="0" borderId="0" xfId="0" applyNumberFormat="1" applyFont="1"/>
    <xf numFmtId="44" fontId="20" fillId="0" borderId="0" xfId="0" applyNumberFormat="1" applyFont="1"/>
    <xf numFmtId="44" fontId="6" fillId="0" borderId="0" xfId="0" applyNumberFormat="1" applyFont="1"/>
    <xf numFmtId="0" fontId="6" fillId="0" borderId="0" xfId="0" applyFont="1" applyAlignment="1">
      <alignment vertical="center" wrapText="1"/>
    </xf>
    <xf numFmtId="9" fontId="6" fillId="0" borderId="0" xfId="3" applyFont="1" applyBorder="1" applyAlignment="1">
      <alignment horizontal="center" vertical="center" wrapText="1"/>
    </xf>
    <xf numFmtId="167" fontId="6" fillId="0" borderId="0" xfId="0" applyNumberFormat="1" applyFont="1" applyAlignment="1">
      <alignment vertical="center" wrapText="1"/>
    </xf>
    <xf numFmtId="167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vertical="center" wrapText="1"/>
    </xf>
    <xf numFmtId="44" fontId="4" fillId="0" borderId="4" xfId="0" applyNumberFormat="1" applyFont="1" applyBorder="1" applyAlignment="1">
      <alignment vertical="center" wrapText="1"/>
    </xf>
    <xf numFmtId="167" fontId="6" fillId="0" borderId="4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" fontId="22" fillId="0" borderId="0" xfId="0" applyNumberFormat="1" applyFont="1"/>
    <xf numFmtId="0" fontId="15" fillId="0" borderId="0" xfId="0" applyFont="1" applyFill="1" applyAlignment="1">
      <alignment horizontal="center"/>
    </xf>
    <xf numFmtId="4" fontId="15" fillId="0" borderId="0" xfId="0" applyNumberFormat="1" applyFont="1" applyFill="1" applyAlignment="1">
      <alignment horizontal="center"/>
    </xf>
    <xf numFmtId="4" fontId="15" fillId="0" borderId="0" xfId="0" applyNumberFormat="1" applyFont="1" applyFill="1"/>
    <xf numFmtId="4" fontId="7" fillId="0" borderId="4" xfId="0" applyNumberFormat="1" applyFont="1" applyFill="1" applyBorder="1"/>
    <xf numFmtId="4" fontId="22" fillId="0" borderId="0" xfId="0" applyNumberFormat="1" applyFont="1" applyFill="1"/>
    <xf numFmtId="2" fontId="15" fillId="0" borderId="0" xfId="0" applyNumberFormat="1" applyFont="1" applyFill="1"/>
    <xf numFmtId="4" fontId="7" fillId="0" borderId="0" xfId="0" applyNumberFormat="1" applyFont="1" applyFill="1"/>
    <xf numFmtId="4" fontId="7" fillId="0" borderId="47" xfId="0" applyNumberFormat="1" applyFont="1" applyFill="1" applyBorder="1"/>
    <xf numFmtId="4" fontId="15" fillId="0" borderId="0" xfId="0" applyNumberFormat="1" applyFont="1" applyFill="1" applyAlignment="1">
      <alignment horizontal="right"/>
    </xf>
    <xf numFmtId="4" fontId="15" fillId="0" borderId="0" xfId="0" applyNumberFormat="1" applyFont="1" applyFill="1" applyAlignment="1">
      <alignment horizontal="left"/>
    </xf>
    <xf numFmtId="3" fontId="15" fillId="0" borderId="0" xfId="0" applyNumberFormat="1" applyFont="1"/>
    <xf numFmtId="0" fontId="4" fillId="4" borderId="9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4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/>
    </xf>
    <xf numFmtId="0" fontId="4" fillId="3" borderId="56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 wrapText="1"/>
    </xf>
    <xf numFmtId="2" fontId="15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ercent" xfId="3" builtinId="5"/>
  </cellStyles>
  <dxfs count="1"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counts%20Apr%2018%20to%20Mar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erk/Desktop/SFPC%20Audit%202020/April%202020%20-%20Asset%20Register%20-%20Review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s"/>
      <sheetName val="Receipts"/>
      <sheetName val="2018 -19"/>
      <sheetName val="Cllr Mouncey Float"/>
      <sheetName val="Full Summary"/>
      <sheetName val="Other Accounts Summary"/>
      <sheetName val="Full Bank Reconciliation"/>
      <sheetName val="Website"/>
      <sheetName val="Reserve "/>
      <sheetName val="Children's Playground"/>
      <sheetName val="Summary Play"/>
      <sheetName val="Play Bank Rec"/>
    </sheetNames>
    <sheetDataSet>
      <sheetData sheetId="0"/>
      <sheetData sheetId="1"/>
      <sheetData sheetId="2">
        <row r="76">
          <cell r="D76">
            <v>12473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Register"/>
      <sheetName val="SFPC Land"/>
      <sheetName val="Disposal List"/>
    </sheetNames>
    <sheetDataSet>
      <sheetData sheetId="0">
        <row r="50">
          <cell r="D50">
            <v>192964.28999999998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01"/>
  <sheetViews>
    <sheetView zoomScale="85" zoomScaleNormal="85" workbookViewId="0">
      <pane xSplit="3" ySplit="4" topLeftCell="D80" activePane="bottomRight" state="frozen"/>
      <selection pane="topRight" activeCell="D1" sqref="D1"/>
      <selection pane="bottomLeft" activeCell="A5" sqref="A5"/>
      <selection pane="bottomRight" activeCell="P97" sqref="P97"/>
    </sheetView>
  </sheetViews>
  <sheetFormatPr defaultRowHeight="15" x14ac:dyDescent="0.25"/>
  <cols>
    <col min="1" max="1" width="10.85546875" style="1" bestFit="1" customWidth="1"/>
    <col min="2" max="2" width="48.42578125" style="1" customWidth="1"/>
    <col min="3" max="3" width="10.7109375" style="1" bestFit="1" customWidth="1"/>
    <col min="4" max="4" width="11.5703125" style="1" customWidth="1"/>
    <col min="5" max="5" width="9.28515625" style="1" customWidth="1"/>
    <col min="6" max="6" width="8.5703125" style="1" customWidth="1"/>
    <col min="7" max="7" width="11.5703125" style="1" customWidth="1"/>
    <col min="8" max="8" width="13.42578125" style="1" customWidth="1"/>
    <col min="9" max="9" width="11.5703125" style="130" customWidth="1"/>
    <col min="10" max="13" width="11.5703125" style="1" customWidth="1"/>
    <col min="14" max="15" width="10.5703125" style="1" customWidth="1"/>
    <col min="16" max="16" width="11.28515625" style="1" customWidth="1"/>
    <col min="17" max="17" width="10.85546875" style="1" customWidth="1"/>
    <col min="18" max="18" width="8.7109375" style="1" customWidth="1"/>
    <col min="19" max="19" width="9.85546875" style="1" customWidth="1"/>
    <col min="20" max="20" width="10.5703125" style="1" customWidth="1"/>
    <col min="21" max="21" width="13" style="1" customWidth="1"/>
    <col min="22" max="25" width="10.5703125" style="1" customWidth="1"/>
    <col min="26" max="26" width="9" style="1" customWidth="1"/>
    <col min="27" max="27" width="8.7109375" style="1" customWidth="1"/>
    <col min="28" max="28" width="11.7109375" style="1" bestFit="1" customWidth="1"/>
    <col min="29" max="30" width="9" style="1" customWidth="1"/>
    <col min="31" max="31" width="10.85546875" style="1" customWidth="1"/>
    <col min="32" max="32" width="8.85546875" style="1" customWidth="1"/>
    <col min="33" max="33" width="12.85546875" style="2" customWidth="1"/>
    <col min="34" max="34" width="9" style="1" customWidth="1"/>
    <col min="35" max="35" width="10.5703125" style="1" customWidth="1"/>
    <col min="36" max="36" width="11.5703125" style="1" customWidth="1"/>
    <col min="37" max="38" width="12.5703125" style="1" bestFit="1" customWidth="1"/>
    <col min="39" max="41" width="11.5703125" style="1" customWidth="1"/>
    <col min="42" max="42" width="11.85546875" style="1" bestFit="1" customWidth="1"/>
    <col min="43" max="16384" width="9.140625" style="1"/>
  </cols>
  <sheetData>
    <row r="1" spans="1:43" ht="30" hidden="1" customHeight="1" thickBot="1" x14ac:dyDescent="0.45">
      <c r="A1" s="255" t="s">
        <v>62</v>
      </c>
      <c r="B1" s="255"/>
      <c r="C1" s="54"/>
      <c r="I1" s="129"/>
    </row>
    <row r="2" spans="1:43" ht="15.75" hidden="1" thickBot="1" x14ac:dyDescent="0.3">
      <c r="A2" s="263" t="s">
        <v>0</v>
      </c>
      <c r="B2" s="264"/>
      <c r="C2" s="265"/>
      <c r="D2" s="98" t="s">
        <v>8</v>
      </c>
      <c r="E2" s="99"/>
      <c r="F2" s="99"/>
      <c r="G2" s="99"/>
      <c r="H2" s="99"/>
      <c r="I2" s="99"/>
      <c r="J2" s="134"/>
      <c r="K2" s="134"/>
      <c r="L2" s="134"/>
      <c r="M2" s="100"/>
      <c r="N2" s="3" t="s">
        <v>9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"/>
      <c r="AH2" s="4"/>
      <c r="AI2" s="4"/>
      <c r="AJ2" s="4"/>
      <c r="AK2" s="6"/>
      <c r="AL2" s="4"/>
      <c r="AM2" s="4"/>
      <c r="AN2" s="4"/>
      <c r="AO2" s="4"/>
      <c r="AP2" s="7"/>
    </row>
    <row r="3" spans="1:43" s="11" customFormat="1" ht="15" customHeight="1" thickBot="1" x14ac:dyDescent="0.3">
      <c r="A3" s="266" t="s">
        <v>1</v>
      </c>
      <c r="B3" s="268" t="s">
        <v>2</v>
      </c>
      <c r="C3" s="244" t="s">
        <v>3</v>
      </c>
      <c r="D3" s="270" t="s">
        <v>63</v>
      </c>
      <c r="E3" s="246" t="s">
        <v>16</v>
      </c>
      <c r="F3" s="246" t="s">
        <v>64</v>
      </c>
      <c r="G3" s="246" t="s">
        <v>5</v>
      </c>
      <c r="H3" s="242" t="s">
        <v>19</v>
      </c>
      <c r="I3" s="242" t="s">
        <v>65</v>
      </c>
      <c r="J3" s="256" t="s">
        <v>98</v>
      </c>
      <c r="K3" s="261" t="s">
        <v>99</v>
      </c>
      <c r="L3" s="253" t="s">
        <v>103</v>
      </c>
      <c r="M3" s="244" t="s">
        <v>7</v>
      </c>
      <c r="N3" s="259" t="s">
        <v>58</v>
      </c>
      <c r="O3" s="251" t="s">
        <v>58</v>
      </c>
      <c r="P3" s="258"/>
      <c r="Q3" s="252"/>
      <c r="R3" s="158"/>
      <c r="S3" s="240" t="s">
        <v>39</v>
      </c>
      <c r="T3" s="240" t="s">
        <v>38</v>
      </c>
      <c r="U3" s="238" t="s">
        <v>66</v>
      </c>
      <c r="V3" s="248" t="s">
        <v>45</v>
      </c>
      <c r="W3" s="249"/>
      <c r="X3" s="249"/>
      <c r="Y3" s="250"/>
      <c r="Z3" s="240" t="s">
        <v>50</v>
      </c>
      <c r="AA3" s="12" t="s">
        <v>50</v>
      </c>
      <c r="AB3" s="238" t="s">
        <v>35</v>
      </c>
      <c r="AC3" s="251" t="s">
        <v>35</v>
      </c>
      <c r="AD3" s="252"/>
      <c r="AE3" s="238" t="s">
        <v>47</v>
      </c>
      <c r="AF3" s="8" t="s">
        <v>12</v>
      </c>
      <c r="AG3" s="240" t="s">
        <v>48</v>
      </c>
      <c r="AH3" s="8"/>
      <c r="AI3" s="238" t="s">
        <v>67</v>
      </c>
      <c r="AJ3" s="240" t="s">
        <v>65</v>
      </c>
      <c r="AK3" s="9" t="s">
        <v>7</v>
      </c>
      <c r="AL3" s="8"/>
      <c r="AM3" s="238" t="s">
        <v>88</v>
      </c>
      <c r="AN3" s="238" t="s">
        <v>101</v>
      </c>
      <c r="AO3" s="238" t="s">
        <v>102</v>
      </c>
      <c r="AP3" s="10"/>
    </row>
    <row r="4" spans="1:43" s="11" customFormat="1" ht="45.75" thickBot="1" x14ac:dyDescent="0.3">
      <c r="A4" s="267"/>
      <c r="B4" s="269"/>
      <c r="C4" s="245"/>
      <c r="D4" s="257"/>
      <c r="E4" s="247"/>
      <c r="F4" s="247" t="s">
        <v>6</v>
      </c>
      <c r="G4" s="247"/>
      <c r="H4" s="243"/>
      <c r="I4" s="243"/>
      <c r="J4" s="257"/>
      <c r="K4" s="262"/>
      <c r="L4" s="254"/>
      <c r="M4" s="245"/>
      <c r="N4" s="260"/>
      <c r="O4" s="12" t="s">
        <v>59</v>
      </c>
      <c r="P4" s="12" t="s">
        <v>60</v>
      </c>
      <c r="Q4" s="12" t="s">
        <v>33</v>
      </c>
      <c r="R4" s="12" t="s">
        <v>167</v>
      </c>
      <c r="S4" s="241"/>
      <c r="T4" s="241"/>
      <c r="U4" s="239"/>
      <c r="V4" s="55" t="s">
        <v>46</v>
      </c>
      <c r="W4" s="55" t="s">
        <v>37</v>
      </c>
      <c r="X4" s="55" t="s">
        <v>89</v>
      </c>
      <c r="Y4" s="55" t="s">
        <v>36</v>
      </c>
      <c r="Z4" s="241"/>
      <c r="AA4" s="12" t="s">
        <v>60</v>
      </c>
      <c r="AB4" s="239"/>
      <c r="AC4" s="14" t="s">
        <v>49</v>
      </c>
      <c r="AD4" s="56" t="s">
        <v>34</v>
      </c>
      <c r="AE4" s="239"/>
      <c r="AF4" s="13" t="s">
        <v>13</v>
      </c>
      <c r="AG4" s="241"/>
      <c r="AH4" s="13" t="s">
        <v>15</v>
      </c>
      <c r="AI4" s="239"/>
      <c r="AJ4" s="241"/>
      <c r="AK4" s="15"/>
      <c r="AL4" s="13" t="s">
        <v>5</v>
      </c>
      <c r="AM4" s="239"/>
      <c r="AN4" s="239"/>
      <c r="AO4" s="239"/>
      <c r="AP4" s="16" t="s">
        <v>10</v>
      </c>
      <c r="AQ4" s="17"/>
    </row>
    <row r="5" spans="1:43" x14ac:dyDescent="0.25">
      <c r="A5" s="77">
        <v>43556</v>
      </c>
      <c r="B5" s="78" t="s">
        <v>69</v>
      </c>
      <c r="C5" s="79"/>
      <c r="D5" s="80"/>
      <c r="E5" s="81"/>
      <c r="F5" s="81"/>
      <c r="G5" s="81"/>
      <c r="H5" s="82"/>
      <c r="I5" s="82"/>
      <c r="J5" s="123"/>
      <c r="K5" s="124"/>
      <c r="L5" s="131"/>
      <c r="M5" s="119"/>
      <c r="N5" s="80"/>
      <c r="O5" s="83"/>
      <c r="P5" s="83"/>
      <c r="Q5" s="81"/>
      <c r="R5" s="81"/>
      <c r="S5" s="81"/>
      <c r="T5" s="81"/>
      <c r="U5" s="83"/>
      <c r="V5" s="83"/>
      <c r="W5" s="83"/>
      <c r="X5" s="83"/>
      <c r="Y5" s="83"/>
      <c r="Z5" s="81"/>
      <c r="AA5" s="81"/>
      <c r="AB5" s="81"/>
      <c r="AC5" s="81"/>
      <c r="AD5" s="81"/>
      <c r="AE5" s="81"/>
      <c r="AF5" s="81"/>
      <c r="AG5" s="84"/>
      <c r="AH5" s="81"/>
      <c r="AI5" s="81"/>
      <c r="AJ5" s="81"/>
      <c r="AK5" s="85"/>
      <c r="AL5" s="81"/>
      <c r="AM5" s="82"/>
      <c r="AN5" s="82"/>
      <c r="AO5" s="82"/>
      <c r="AP5" s="86">
        <v>23608.559999999983</v>
      </c>
    </row>
    <row r="6" spans="1:43" x14ac:dyDescent="0.25">
      <c r="A6" s="88">
        <v>43560</v>
      </c>
      <c r="B6" s="89" t="s">
        <v>111</v>
      </c>
      <c r="C6" s="101" t="s">
        <v>112</v>
      </c>
      <c r="D6" s="19"/>
      <c r="E6" s="20"/>
      <c r="F6" s="20">
        <v>21.28</v>
      </c>
      <c r="G6" s="20"/>
      <c r="H6" s="21"/>
      <c r="I6" s="21"/>
      <c r="J6" s="125"/>
      <c r="K6" s="126"/>
      <c r="L6" s="132"/>
      <c r="M6" s="120">
        <f t="shared" ref="M6:M37" si="0">SUM(D6:I6)</f>
        <v>21.28</v>
      </c>
      <c r="N6" s="19"/>
      <c r="O6" s="23"/>
      <c r="P6" s="23"/>
      <c r="Q6" s="20"/>
      <c r="R6" s="20"/>
      <c r="S6" s="20"/>
      <c r="T6" s="20"/>
      <c r="U6" s="23"/>
      <c r="V6" s="23"/>
      <c r="W6" s="23"/>
      <c r="X6" s="23"/>
      <c r="Y6" s="23"/>
      <c r="Z6" s="20"/>
      <c r="AA6" s="20"/>
      <c r="AB6" s="20"/>
      <c r="AC6" s="20"/>
      <c r="AD6" s="20"/>
      <c r="AE6" s="20"/>
      <c r="AF6" s="20"/>
      <c r="AG6" s="24"/>
      <c r="AH6" s="20"/>
      <c r="AI6" s="20"/>
      <c r="AJ6" s="20"/>
      <c r="AK6" s="25">
        <f t="shared" ref="AK6:AK37" si="1">SUM(N6:AJ6)</f>
        <v>0</v>
      </c>
      <c r="AL6" s="154"/>
      <c r="AM6" s="21"/>
      <c r="AN6" s="21"/>
      <c r="AO6" s="21"/>
      <c r="AP6" s="26">
        <f t="shared" ref="AP6:AP37" si="2">AP5+M6-AK6</f>
        <v>23629.839999999982</v>
      </c>
    </row>
    <row r="7" spans="1:43" x14ac:dyDescent="0.25">
      <c r="A7" s="88">
        <v>43562</v>
      </c>
      <c r="B7" s="89" t="s">
        <v>85</v>
      </c>
      <c r="C7" s="101">
        <v>300630</v>
      </c>
      <c r="D7" s="19"/>
      <c r="E7" s="20"/>
      <c r="F7" s="20"/>
      <c r="G7" s="20"/>
      <c r="H7" s="21"/>
      <c r="I7" s="21"/>
      <c r="J7" s="125"/>
      <c r="K7" s="126"/>
      <c r="L7" s="132"/>
      <c r="M7" s="120">
        <f t="shared" si="0"/>
        <v>0</v>
      </c>
      <c r="N7" s="19"/>
      <c r="O7" s="23"/>
      <c r="P7" s="23"/>
      <c r="Q7" s="20"/>
      <c r="R7" s="20"/>
      <c r="S7" s="20"/>
      <c r="T7" s="20"/>
      <c r="U7" s="23"/>
      <c r="V7" s="23">
        <v>152.55000000000001</v>
      </c>
      <c r="W7" s="23"/>
      <c r="X7" s="23"/>
      <c r="Y7" s="23"/>
      <c r="Z7" s="20"/>
      <c r="AA7" s="20"/>
      <c r="AB7" s="20"/>
      <c r="AC7" s="20"/>
      <c r="AD7" s="20"/>
      <c r="AE7" s="20"/>
      <c r="AF7" s="20"/>
      <c r="AG7" s="24"/>
      <c r="AH7" s="20"/>
      <c r="AI7" s="20"/>
      <c r="AJ7" s="20"/>
      <c r="AK7" s="153">
        <f t="shared" si="1"/>
        <v>152.55000000000001</v>
      </c>
      <c r="AL7" s="154">
        <v>1.72</v>
      </c>
      <c r="AM7" s="21"/>
      <c r="AN7" s="21"/>
      <c r="AO7" s="21"/>
      <c r="AP7" s="26">
        <f t="shared" si="2"/>
        <v>23477.289999999983</v>
      </c>
    </row>
    <row r="8" spans="1:43" x14ac:dyDescent="0.25">
      <c r="A8" s="88">
        <v>43563</v>
      </c>
      <c r="B8" s="89" t="s">
        <v>84</v>
      </c>
      <c r="C8" s="101">
        <v>300631</v>
      </c>
      <c r="D8" s="19"/>
      <c r="E8" s="20"/>
      <c r="F8" s="20"/>
      <c r="G8" s="20"/>
      <c r="H8" s="21"/>
      <c r="I8" s="21"/>
      <c r="J8" s="125"/>
      <c r="K8" s="126"/>
      <c r="L8" s="132"/>
      <c r="M8" s="120">
        <f t="shared" si="0"/>
        <v>0</v>
      </c>
      <c r="N8" s="19"/>
      <c r="O8" s="23"/>
      <c r="P8" s="23"/>
      <c r="Q8" s="20"/>
      <c r="R8" s="20"/>
      <c r="S8" s="20"/>
      <c r="T8" s="20"/>
      <c r="U8" s="23"/>
      <c r="V8" s="23"/>
      <c r="W8" s="23"/>
      <c r="X8" s="23"/>
      <c r="Y8" s="23"/>
      <c r="Z8" s="20"/>
      <c r="AA8" s="20"/>
      <c r="AB8" s="20"/>
      <c r="AC8" s="20"/>
      <c r="AD8" s="20"/>
      <c r="AE8" s="20"/>
      <c r="AF8" s="20">
        <v>150</v>
      </c>
      <c r="AG8" s="24"/>
      <c r="AH8" s="20"/>
      <c r="AI8" s="20"/>
      <c r="AJ8" s="20"/>
      <c r="AK8" s="153">
        <f t="shared" si="1"/>
        <v>150</v>
      </c>
      <c r="AL8" s="154"/>
      <c r="AM8" s="21"/>
      <c r="AN8" s="21"/>
      <c r="AO8" s="21"/>
      <c r="AP8" s="26">
        <f t="shared" si="2"/>
        <v>23327.289999999983</v>
      </c>
    </row>
    <row r="9" spans="1:43" x14ac:dyDescent="0.25">
      <c r="A9" s="88">
        <v>43563</v>
      </c>
      <c r="B9" s="89" t="s">
        <v>83</v>
      </c>
      <c r="C9" s="101">
        <v>300632</v>
      </c>
      <c r="D9" s="19"/>
      <c r="E9" s="20"/>
      <c r="F9" s="20"/>
      <c r="G9" s="20"/>
      <c r="H9" s="21"/>
      <c r="I9" s="21"/>
      <c r="J9" s="125"/>
      <c r="K9" s="126"/>
      <c r="L9" s="132"/>
      <c r="M9" s="120">
        <f t="shared" si="0"/>
        <v>0</v>
      </c>
      <c r="N9" s="19"/>
      <c r="O9" s="23"/>
      <c r="P9" s="23"/>
      <c r="Q9" s="20"/>
      <c r="R9" s="20"/>
      <c r="S9" s="20"/>
      <c r="T9" s="20"/>
      <c r="U9" s="23"/>
      <c r="V9" s="23"/>
      <c r="W9" s="23"/>
      <c r="X9" s="23"/>
      <c r="Y9" s="23"/>
      <c r="Z9" s="20"/>
      <c r="AA9" s="20"/>
      <c r="AB9" s="20">
        <v>47</v>
      </c>
      <c r="AC9" s="20"/>
      <c r="AD9" s="20"/>
      <c r="AE9" s="20"/>
      <c r="AF9" s="20"/>
      <c r="AG9" s="24"/>
      <c r="AH9" s="20"/>
      <c r="AI9" s="20"/>
      <c r="AJ9" s="20"/>
      <c r="AK9" s="153">
        <f t="shared" si="1"/>
        <v>47</v>
      </c>
      <c r="AL9" s="154"/>
      <c r="AM9" s="21"/>
      <c r="AN9" s="21"/>
      <c r="AO9" s="21"/>
      <c r="AP9" s="26">
        <f t="shared" si="2"/>
        <v>23280.289999999983</v>
      </c>
    </row>
    <row r="10" spans="1:43" x14ac:dyDescent="0.25">
      <c r="A10" s="88">
        <v>43563</v>
      </c>
      <c r="B10" s="89" t="s">
        <v>82</v>
      </c>
      <c r="C10" s="101">
        <v>300633</v>
      </c>
      <c r="D10" s="19"/>
      <c r="E10" s="20"/>
      <c r="F10" s="20"/>
      <c r="G10" s="20"/>
      <c r="H10" s="21"/>
      <c r="I10" s="21"/>
      <c r="J10" s="125"/>
      <c r="K10" s="126"/>
      <c r="L10" s="132"/>
      <c r="M10" s="120">
        <f t="shared" si="0"/>
        <v>0</v>
      </c>
      <c r="N10" s="19"/>
      <c r="O10" s="23"/>
      <c r="P10" s="23"/>
      <c r="Q10" s="20"/>
      <c r="R10" s="20"/>
      <c r="S10" s="20"/>
      <c r="T10" s="20"/>
      <c r="U10" s="23"/>
      <c r="V10" s="23"/>
      <c r="W10" s="23"/>
      <c r="X10" s="23"/>
      <c r="Y10" s="23"/>
      <c r="Z10" s="20"/>
      <c r="AA10" s="20"/>
      <c r="AB10" s="20"/>
      <c r="AC10" s="20"/>
      <c r="AD10" s="20"/>
      <c r="AE10" s="20"/>
      <c r="AF10" s="20"/>
      <c r="AG10" s="24">
        <v>60</v>
      </c>
      <c r="AH10" s="20"/>
      <c r="AI10" s="20"/>
      <c r="AJ10" s="20"/>
      <c r="AK10" s="153">
        <f t="shared" si="1"/>
        <v>60</v>
      </c>
      <c r="AL10" s="154"/>
      <c r="AM10" s="21"/>
      <c r="AN10" s="21"/>
      <c r="AO10" s="21"/>
      <c r="AP10" s="26">
        <f t="shared" si="2"/>
        <v>23220.289999999983</v>
      </c>
    </row>
    <row r="11" spans="1:43" x14ac:dyDescent="0.25">
      <c r="A11" s="88">
        <v>43563</v>
      </c>
      <c r="B11" s="89" t="s">
        <v>81</v>
      </c>
      <c r="C11" s="101">
        <v>300634</v>
      </c>
      <c r="D11" s="19"/>
      <c r="E11" s="20"/>
      <c r="F11" s="20"/>
      <c r="G11" s="20"/>
      <c r="H11" s="21"/>
      <c r="I11" s="21"/>
      <c r="J11" s="125"/>
      <c r="K11" s="126"/>
      <c r="L11" s="132"/>
      <c r="M11" s="120">
        <f t="shared" si="0"/>
        <v>0</v>
      </c>
      <c r="N11" s="19"/>
      <c r="O11" s="23"/>
      <c r="P11" s="23"/>
      <c r="Q11" s="20"/>
      <c r="R11" s="20"/>
      <c r="S11" s="20"/>
      <c r="T11" s="20"/>
      <c r="U11" s="23"/>
      <c r="V11" s="23"/>
      <c r="W11" s="23"/>
      <c r="X11" s="23"/>
      <c r="Y11" s="23"/>
      <c r="Z11" s="20"/>
      <c r="AA11" s="20"/>
      <c r="AB11" s="20"/>
      <c r="AC11" s="20"/>
      <c r="AD11" s="20"/>
      <c r="AE11" s="20"/>
      <c r="AF11" s="20"/>
      <c r="AG11" s="24">
        <v>357.24</v>
      </c>
      <c r="AH11" s="20"/>
      <c r="AI11" s="20"/>
      <c r="AJ11" s="20"/>
      <c r="AK11" s="153">
        <f t="shared" si="1"/>
        <v>357.24</v>
      </c>
      <c r="AL11" s="154"/>
      <c r="AM11" s="21"/>
      <c r="AN11" s="21"/>
      <c r="AO11" s="21"/>
      <c r="AP11" s="26">
        <f t="shared" si="2"/>
        <v>22863.049999999981</v>
      </c>
    </row>
    <row r="12" spans="1:43" x14ac:dyDescent="0.25">
      <c r="A12" s="88">
        <v>43563</v>
      </c>
      <c r="B12" s="89" t="s">
        <v>80</v>
      </c>
      <c r="C12" s="101">
        <v>300635</v>
      </c>
      <c r="D12" s="19"/>
      <c r="E12" s="20"/>
      <c r="F12" s="20"/>
      <c r="G12" s="20"/>
      <c r="H12" s="21"/>
      <c r="I12" s="21"/>
      <c r="J12" s="125"/>
      <c r="K12" s="126"/>
      <c r="L12" s="132"/>
      <c r="M12" s="120">
        <f t="shared" si="0"/>
        <v>0</v>
      </c>
      <c r="N12" s="19"/>
      <c r="O12" s="23"/>
      <c r="P12" s="23"/>
      <c r="Q12" s="20"/>
      <c r="R12" s="20"/>
      <c r="S12" s="20"/>
      <c r="T12" s="20"/>
      <c r="U12" s="23"/>
      <c r="V12" s="23"/>
      <c r="W12" s="23"/>
      <c r="X12" s="23"/>
      <c r="Y12" s="23"/>
      <c r="Z12" s="20"/>
      <c r="AA12" s="20"/>
      <c r="AB12" s="20"/>
      <c r="AC12" s="20"/>
      <c r="AD12" s="20"/>
      <c r="AE12" s="20"/>
      <c r="AF12" s="20"/>
      <c r="AG12" s="24"/>
      <c r="AH12" s="20"/>
      <c r="AI12" s="20"/>
      <c r="AJ12" s="20">
        <v>300</v>
      </c>
      <c r="AK12" s="153">
        <f t="shared" si="1"/>
        <v>300</v>
      </c>
      <c r="AL12" s="154">
        <v>50</v>
      </c>
      <c r="AM12" s="21"/>
      <c r="AN12" s="21"/>
      <c r="AO12" s="21"/>
      <c r="AP12" s="26">
        <f t="shared" si="2"/>
        <v>22563.049999999981</v>
      </c>
    </row>
    <row r="13" spans="1:43" x14ac:dyDescent="0.25">
      <c r="A13" s="88">
        <v>43563</v>
      </c>
      <c r="B13" s="89" t="s">
        <v>79</v>
      </c>
      <c r="C13" s="101">
        <v>300636</v>
      </c>
      <c r="D13" s="19"/>
      <c r="E13" s="20"/>
      <c r="F13" s="20"/>
      <c r="G13" s="20"/>
      <c r="H13" s="21"/>
      <c r="I13" s="21"/>
      <c r="J13" s="125"/>
      <c r="K13" s="126"/>
      <c r="L13" s="132"/>
      <c r="M13" s="120">
        <f t="shared" si="0"/>
        <v>0</v>
      </c>
      <c r="N13" s="19"/>
      <c r="O13" s="23"/>
      <c r="P13" s="23">
        <v>107.6</v>
      </c>
      <c r="Q13" s="20">
        <v>18.45</v>
      </c>
      <c r="R13" s="20">
        <v>18</v>
      </c>
      <c r="S13" s="20"/>
      <c r="T13" s="20"/>
      <c r="U13" s="23"/>
      <c r="V13" s="23"/>
      <c r="W13" s="23"/>
      <c r="X13" s="23"/>
      <c r="Y13" s="23"/>
      <c r="Z13" s="20"/>
      <c r="AA13" s="20"/>
      <c r="AB13" s="20">
        <v>27</v>
      </c>
      <c r="AC13" s="20"/>
      <c r="AD13" s="20"/>
      <c r="AE13" s="20"/>
      <c r="AF13" s="20"/>
      <c r="AG13" s="24"/>
      <c r="AH13" s="20"/>
      <c r="AI13" s="20"/>
      <c r="AJ13" s="20"/>
      <c r="AK13" s="153">
        <f t="shared" si="1"/>
        <v>171.05</v>
      </c>
      <c r="AL13" s="154"/>
      <c r="AM13" s="21"/>
      <c r="AN13" s="21"/>
      <c r="AO13" s="21"/>
      <c r="AP13" s="26">
        <f t="shared" si="2"/>
        <v>22391.999999999982</v>
      </c>
    </row>
    <row r="14" spans="1:43" x14ac:dyDescent="0.25">
      <c r="A14" s="88">
        <v>43563</v>
      </c>
      <c r="B14" s="89" t="s">
        <v>78</v>
      </c>
      <c r="C14" s="101">
        <v>300637</v>
      </c>
      <c r="D14" s="19"/>
      <c r="E14" s="20"/>
      <c r="F14" s="20"/>
      <c r="G14" s="20"/>
      <c r="H14" s="21"/>
      <c r="I14" s="21"/>
      <c r="J14" s="125"/>
      <c r="K14" s="126"/>
      <c r="L14" s="132"/>
      <c r="M14" s="120">
        <f t="shared" si="0"/>
        <v>0</v>
      </c>
      <c r="N14" s="19"/>
      <c r="O14" s="23"/>
      <c r="P14" s="23"/>
      <c r="Q14" s="20"/>
      <c r="R14" s="20"/>
      <c r="S14" s="20"/>
      <c r="T14" s="20"/>
      <c r="U14" s="23"/>
      <c r="V14" s="20">
        <v>10</v>
      </c>
      <c r="W14" s="23"/>
      <c r="X14" s="23"/>
      <c r="Y14" s="23"/>
      <c r="Z14" s="20"/>
      <c r="AA14" s="20"/>
      <c r="AB14" s="20"/>
      <c r="AC14" s="20"/>
      <c r="AD14" s="20"/>
      <c r="AE14" s="20"/>
      <c r="AF14" s="20"/>
      <c r="AG14" s="24"/>
      <c r="AH14" s="20"/>
      <c r="AI14" s="20"/>
      <c r="AJ14" s="31"/>
      <c r="AK14" s="153">
        <f t="shared" si="1"/>
        <v>10</v>
      </c>
      <c r="AL14" s="154"/>
      <c r="AM14" s="21"/>
      <c r="AN14" s="21"/>
      <c r="AO14" s="21"/>
      <c r="AP14" s="26">
        <f t="shared" si="2"/>
        <v>22381.999999999982</v>
      </c>
    </row>
    <row r="15" spans="1:43" x14ac:dyDescent="0.25">
      <c r="A15" s="88">
        <v>43563</v>
      </c>
      <c r="B15" s="89" t="s">
        <v>77</v>
      </c>
      <c r="C15" s="101">
        <v>300638</v>
      </c>
      <c r="D15" s="19"/>
      <c r="E15" s="20"/>
      <c r="F15" s="20"/>
      <c r="G15" s="20"/>
      <c r="H15" s="21"/>
      <c r="I15" s="21"/>
      <c r="J15" s="125"/>
      <c r="K15" s="126"/>
      <c r="L15" s="132"/>
      <c r="M15" s="120">
        <f t="shared" si="0"/>
        <v>0</v>
      </c>
      <c r="N15" s="19"/>
      <c r="O15" s="23"/>
      <c r="P15" s="23"/>
      <c r="Q15" s="20"/>
      <c r="R15" s="20"/>
      <c r="S15" s="20"/>
      <c r="T15" s="20"/>
      <c r="U15" s="23"/>
      <c r="V15" s="23"/>
      <c r="W15" s="23"/>
      <c r="X15" s="23"/>
      <c r="Y15" s="23"/>
      <c r="Z15" s="20"/>
      <c r="AA15" s="20"/>
      <c r="AB15" s="20"/>
      <c r="AC15" s="20"/>
      <c r="AD15" s="20"/>
      <c r="AE15" s="20"/>
      <c r="AF15" s="20"/>
      <c r="AG15" s="24">
        <v>36</v>
      </c>
      <c r="AH15" s="20"/>
      <c r="AI15" s="20"/>
      <c r="AJ15" s="33"/>
      <c r="AK15" s="153">
        <f t="shared" si="1"/>
        <v>36</v>
      </c>
      <c r="AL15" s="154"/>
      <c r="AM15" s="21"/>
      <c r="AN15" s="21"/>
      <c r="AO15" s="21"/>
      <c r="AP15" s="26">
        <f t="shared" si="2"/>
        <v>22345.999999999982</v>
      </c>
    </row>
    <row r="16" spans="1:43" x14ac:dyDescent="0.25">
      <c r="A16" s="88">
        <v>43563</v>
      </c>
      <c r="B16" s="89" t="s">
        <v>76</v>
      </c>
      <c r="C16" s="101">
        <v>300639</v>
      </c>
      <c r="D16" s="19"/>
      <c r="E16" s="20"/>
      <c r="F16" s="20"/>
      <c r="G16" s="20"/>
      <c r="H16" s="21"/>
      <c r="I16" s="21"/>
      <c r="J16" s="125"/>
      <c r="K16" s="126"/>
      <c r="L16" s="132"/>
      <c r="M16" s="120">
        <f t="shared" si="0"/>
        <v>0</v>
      </c>
      <c r="N16" s="19"/>
      <c r="O16" s="23"/>
      <c r="P16" s="23"/>
      <c r="Q16" s="20"/>
      <c r="R16" s="20"/>
      <c r="S16" s="20"/>
      <c r="T16" s="20"/>
      <c r="U16" s="23"/>
      <c r="V16" s="20">
        <v>25</v>
      </c>
      <c r="W16" s="23"/>
      <c r="X16" s="23"/>
      <c r="Y16" s="23"/>
      <c r="Z16" s="20"/>
      <c r="AA16" s="20"/>
      <c r="AB16" s="20"/>
      <c r="AC16" s="20"/>
      <c r="AD16" s="20"/>
      <c r="AE16" s="20"/>
      <c r="AF16" s="20"/>
      <c r="AG16" s="24"/>
      <c r="AH16" s="20"/>
      <c r="AI16" s="20"/>
      <c r="AJ16" s="31"/>
      <c r="AK16" s="153">
        <f t="shared" si="1"/>
        <v>25</v>
      </c>
      <c r="AL16" s="154"/>
      <c r="AM16" s="21"/>
      <c r="AN16" s="21"/>
      <c r="AO16" s="21"/>
      <c r="AP16" s="26">
        <f t="shared" si="2"/>
        <v>22320.999999999982</v>
      </c>
    </row>
    <row r="17" spans="1:42" x14ac:dyDescent="0.25">
      <c r="A17" s="88">
        <v>43563</v>
      </c>
      <c r="B17" s="144" t="s">
        <v>122</v>
      </c>
      <c r="C17" s="143">
        <v>300640</v>
      </c>
      <c r="D17" s="19"/>
      <c r="E17" s="20"/>
      <c r="F17" s="20"/>
      <c r="G17" s="20"/>
      <c r="H17" s="21"/>
      <c r="I17" s="21"/>
      <c r="J17" s="125"/>
      <c r="K17" s="126"/>
      <c r="L17" s="132"/>
      <c r="M17" s="120">
        <f t="shared" si="0"/>
        <v>0</v>
      </c>
      <c r="N17" s="19"/>
      <c r="O17" s="23"/>
      <c r="P17" s="23"/>
      <c r="Q17" s="20"/>
      <c r="R17" s="20"/>
      <c r="S17" s="20"/>
      <c r="T17" s="20"/>
      <c r="U17" s="23"/>
      <c r="V17" s="23"/>
      <c r="W17" s="23"/>
      <c r="X17" s="23"/>
      <c r="Y17" s="23"/>
      <c r="Z17" s="20"/>
      <c r="AA17" s="20"/>
      <c r="AB17" s="20"/>
      <c r="AC17" s="20"/>
      <c r="AD17" s="20"/>
      <c r="AE17" s="20"/>
      <c r="AF17" s="20"/>
      <c r="AG17" s="24"/>
      <c r="AH17" s="20"/>
      <c r="AI17" s="20"/>
      <c r="AJ17" s="33"/>
      <c r="AK17" s="25">
        <f t="shared" si="1"/>
        <v>0</v>
      </c>
      <c r="AL17" s="154"/>
      <c r="AM17" s="21"/>
      <c r="AN17" s="21"/>
      <c r="AO17" s="21"/>
      <c r="AP17" s="26">
        <f t="shared" si="2"/>
        <v>22320.999999999982</v>
      </c>
    </row>
    <row r="18" spans="1:42" x14ac:dyDescent="0.25">
      <c r="A18" s="88">
        <v>43564</v>
      </c>
      <c r="B18" s="89" t="s">
        <v>90</v>
      </c>
      <c r="C18" s="18" t="s">
        <v>17</v>
      </c>
      <c r="D18" s="19"/>
      <c r="E18" s="20"/>
      <c r="F18" s="20"/>
      <c r="G18" s="20"/>
      <c r="H18" s="21">
        <v>35</v>
      </c>
      <c r="I18" s="21"/>
      <c r="J18" s="125"/>
      <c r="K18" s="126"/>
      <c r="L18" s="132"/>
      <c r="M18" s="120">
        <f t="shared" si="0"/>
        <v>35</v>
      </c>
      <c r="N18" s="19"/>
      <c r="O18" s="23"/>
      <c r="P18" s="23"/>
      <c r="Q18" s="20"/>
      <c r="R18" s="20"/>
      <c r="S18" s="20"/>
      <c r="T18" s="20"/>
      <c r="U18" s="23"/>
      <c r="V18" s="23"/>
      <c r="W18" s="23"/>
      <c r="X18" s="23"/>
      <c r="Y18" s="23"/>
      <c r="Z18" s="20"/>
      <c r="AA18" s="20"/>
      <c r="AB18" s="20"/>
      <c r="AC18" s="20"/>
      <c r="AD18" s="20"/>
      <c r="AE18" s="20"/>
      <c r="AF18" s="20"/>
      <c r="AG18" s="24"/>
      <c r="AH18" s="20"/>
      <c r="AI18" s="20"/>
      <c r="AJ18" s="33"/>
      <c r="AK18" s="25">
        <f t="shared" si="1"/>
        <v>0</v>
      </c>
      <c r="AL18" s="154"/>
      <c r="AM18" s="21"/>
      <c r="AN18" s="21"/>
      <c r="AO18" s="21"/>
      <c r="AP18" s="26">
        <f t="shared" si="2"/>
        <v>22355.999999999982</v>
      </c>
    </row>
    <row r="19" spans="1:42" x14ac:dyDescent="0.25">
      <c r="A19" s="88">
        <v>43585</v>
      </c>
      <c r="B19" s="89" t="s">
        <v>70</v>
      </c>
      <c r="C19" s="18" t="s">
        <v>18</v>
      </c>
      <c r="D19" s="19">
        <v>12473</v>
      </c>
      <c r="E19" s="20"/>
      <c r="F19" s="20"/>
      <c r="G19" s="20"/>
      <c r="H19" s="21"/>
      <c r="I19" s="21"/>
      <c r="J19" s="125"/>
      <c r="K19" s="126"/>
      <c r="L19" s="132"/>
      <c r="M19" s="120">
        <f t="shared" si="0"/>
        <v>12473</v>
      </c>
      <c r="N19" s="19"/>
      <c r="O19" s="23"/>
      <c r="P19" s="23"/>
      <c r="Q19" s="20"/>
      <c r="R19" s="20"/>
      <c r="S19" s="20"/>
      <c r="T19" s="20"/>
      <c r="U19" s="23"/>
      <c r="V19" s="23"/>
      <c r="W19" s="23"/>
      <c r="X19" s="23"/>
      <c r="Y19" s="23"/>
      <c r="Z19" s="20"/>
      <c r="AA19" s="20"/>
      <c r="AB19" s="20"/>
      <c r="AC19" s="20"/>
      <c r="AD19" s="20"/>
      <c r="AE19" s="20"/>
      <c r="AF19" s="20"/>
      <c r="AG19" s="24"/>
      <c r="AH19" s="20"/>
      <c r="AI19" s="20"/>
      <c r="AJ19" s="33"/>
      <c r="AK19" s="25">
        <f t="shared" si="1"/>
        <v>0</v>
      </c>
      <c r="AL19" s="154"/>
      <c r="AM19" s="21"/>
      <c r="AN19" s="21"/>
      <c r="AO19" s="21"/>
      <c r="AP19" s="26">
        <f t="shared" si="2"/>
        <v>34828.999999999985</v>
      </c>
    </row>
    <row r="20" spans="1:42" x14ac:dyDescent="0.25">
      <c r="A20" s="88">
        <v>43585</v>
      </c>
      <c r="B20" s="89" t="s">
        <v>71</v>
      </c>
      <c r="C20" s="18" t="s">
        <v>18</v>
      </c>
      <c r="D20" s="19"/>
      <c r="E20" s="20">
        <v>843</v>
      </c>
      <c r="F20" s="20"/>
      <c r="G20" s="20"/>
      <c r="H20" s="21"/>
      <c r="I20" s="21"/>
      <c r="J20" s="125"/>
      <c r="K20" s="126"/>
      <c r="L20" s="132"/>
      <c r="M20" s="120">
        <f t="shared" si="0"/>
        <v>843</v>
      </c>
      <c r="N20" s="19"/>
      <c r="O20" s="23"/>
      <c r="P20" s="23"/>
      <c r="Q20" s="20"/>
      <c r="R20" s="20"/>
      <c r="S20" s="20"/>
      <c r="T20" s="20"/>
      <c r="U20" s="23"/>
      <c r="V20" s="23"/>
      <c r="W20" s="23"/>
      <c r="X20" s="23"/>
      <c r="Y20" s="23"/>
      <c r="Z20" s="20"/>
      <c r="AA20" s="20"/>
      <c r="AB20" s="20"/>
      <c r="AC20" s="20"/>
      <c r="AD20" s="20"/>
      <c r="AE20" s="20"/>
      <c r="AF20" s="20"/>
      <c r="AG20" s="24"/>
      <c r="AH20" s="20"/>
      <c r="AI20" s="20"/>
      <c r="AJ20" s="20"/>
      <c r="AK20" s="25">
        <f t="shared" si="1"/>
        <v>0</v>
      </c>
      <c r="AL20" s="154"/>
      <c r="AM20" s="21"/>
      <c r="AN20" s="21"/>
      <c r="AO20" s="21"/>
      <c r="AP20" s="26">
        <f t="shared" si="2"/>
        <v>35671.999999999985</v>
      </c>
    </row>
    <row r="21" spans="1:42" x14ac:dyDescent="0.25">
      <c r="A21" s="88">
        <v>43584</v>
      </c>
      <c r="B21" s="89" t="s">
        <v>72</v>
      </c>
      <c r="C21" s="87" t="s">
        <v>24</v>
      </c>
      <c r="D21" s="19"/>
      <c r="E21" s="20"/>
      <c r="F21" s="20"/>
      <c r="G21" s="20"/>
      <c r="H21" s="21">
        <v>100</v>
      </c>
      <c r="I21" s="21"/>
      <c r="J21" s="125"/>
      <c r="K21" s="126"/>
      <c r="L21" s="132"/>
      <c r="M21" s="120">
        <f t="shared" si="0"/>
        <v>100</v>
      </c>
      <c r="N21" s="19"/>
      <c r="O21" s="23"/>
      <c r="P21" s="23"/>
      <c r="Q21" s="20"/>
      <c r="R21" s="20"/>
      <c r="S21" s="20"/>
      <c r="T21" s="20"/>
      <c r="U21" s="23"/>
      <c r="V21" s="23"/>
      <c r="W21" s="23"/>
      <c r="X21" s="23"/>
      <c r="Y21" s="23"/>
      <c r="Z21" s="20"/>
      <c r="AA21" s="20"/>
      <c r="AB21" s="20"/>
      <c r="AC21" s="20"/>
      <c r="AD21" s="20"/>
      <c r="AE21" s="20"/>
      <c r="AF21" s="20"/>
      <c r="AG21" s="24"/>
      <c r="AH21" s="20"/>
      <c r="AI21" s="20"/>
      <c r="AJ21" s="20"/>
      <c r="AK21" s="25">
        <f t="shared" si="1"/>
        <v>0</v>
      </c>
      <c r="AL21" s="154"/>
      <c r="AM21" s="21"/>
      <c r="AN21" s="21"/>
      <c r="AO21" s="21"/>
      <c r="AP21" s="26">
        <f t="shared" si="2"/>
        <v>35771.999999999985</v>
      </c>
    </row>
    <row r="22" spans="1:42" x14ac:dyDescent="0.25">
      <c r="A22" s="88">
        <v>43584</v>
      </c>
      <c r="B22" s="89" t="s">
        <v>73</v>
      </c>
      <c r="C22" s="87" t="s">
        <v>23</v>
      </c>
      <c r="D22" s="19"/>
      <c r="E22" s="20"/>
      <c r="F22" s="20"/>
      <c r="G22" s="20"/>
      <c r="H22" s="21">
        <v>100</v>
      </c>
      <c r="I22" s="21"/>
      <c r="J22" s="125"/>
      <c r="K22" s="126"/>
      <c r="L22" s="132"/>
      <c r="M22" s="120">
        <f t="shared" si="0"/>
        <v>100</v>
      </c>
      <c r="N22" s="19"/>
      <c r="O22" s="23"/>
      <c r="P22" s="23"/>
      <c r="Q22" s="20"/>
      <c r="R22" s="20"/>
      <c r="S22" s="20"/>
      <c r="T22" s="20"/>
      <c r="U22" s="23"/>
      <c r="V22" s="23"/>
      <c r="W22" s="23"/>
      <c r="X22" s="23"/>
      <c r="Y22" s="23"/>
      <c r="Z22" s="20"/>
      <c r="AA22" s="20"/>
      <c r="AB22" s="20"/>
      <c r="AC22" s="20"/>
      <c r="AD22" s="20"/>
      <c r="AE22" s="20"/>
      <c r="AF22" s="20"/>
      <c r="AG22" s="24"/>
      <c r="AH22" s="20"/>
      <c r="AI22" s="20"/>
      <c r="AJ22" s="20"/>
      <c r="AK22" s="25">
        <f t="shared" si="1"/>
        <v>0</v>
      </c>
      <c r="AL22" s="154"/>
      <c r="AM22" s="21"/>
      <c r="AN22" s="21"/>
      <c r="AO22" s="21"/>
      <c r="AP22" s="26">
        <f t="shared" si="2"/>
        <v>35871.999999999985</v>
      </c>
    </row>
    <row r="23" spans="1:42" ht="15.75" thickBot="1" x14ac:dyDescent="0.3">
      <c r="A23" s="90">
        <v>43584</v>
      </c>
      <c r="B23" s="91" t="s">
        <v>74</v>
      </c>
      <c r="C23" s="92" t="s">
        <v>75</v>
      </c>
      <c r="D23" s="37"/>
      <c r="E23" s="38"/>
      <c r="F23" s="38"/>
      <c r="G23" s="38"/>
      <c r="H23" s="39"/>
      <c r="I23" s="39">
        <v>393.5</v>
      </c>
      <c r="J23" s="127"/>
      <c r="K23" s="128"/>
      <c r="L23" s="133"/>
      <c r="M23" s="121">
        <f t="shared" si="0"/>
        <v>393.5</v>
      </c>
      <c r="N23" s="37"/>
      <c r="O23" s="40"/>
      <c r="P23" s="40"/>
      <c r="Q23" s="38"/>
      <c r="R23" s="38"/>
      <c r="S23" s="38"/>
      <c r="T23" s="38"/>
      <c r="U23" s="40"/>
      <c r="V23" s="40"/>
      <c r="W23" s="40"/>
      <c r="X23" s="40"/>
      <c r="Y23" s="40"/>
      <c r="Z23" s="38"/>
      <c r="AA23" s="38"/>
      <c r="AB23" s="38"/>
      <c r="AC23" s="38"/>
      <c r="AD23" s="38"/>
      <c r="AE23" s="38"/>
      <c r="AF23" s="38"/>
      <c r="AG23" s="93"/>
      <c r="AH23" s="38"/>
      <c r="AI23" s="38"/>
      <c r="AJ23" s="38"/>
      <c r="AK23" s="25">
        <f t="shared" si="1"/>
        <v>0</v>
      </c>
      <c r="AL23" s="155"/>
      <c r="AM23" s="39"/>
      <c r="AN23" s="39"/>
      <c r="AO23" s="39"/>
      <c r="AP23" s="28">
        <f t="shared" si="2"/>
        <v>36265.499999999985</v>
      </c>
    </row>
    <row r="24" spans="1:42" x14ac:dyDescent="0.25">
      <c r="A24" s="29">
        <v>43605</v>
      </c>
      <c r="B24" s="30" t="s">
        <v>100</v>
      </c>
      <c r="C24" s="101">
        <v>400036</v>
      </c>
      <c r="D24" s="19"/>
      <c r="E24" s="20"/>
      <c r="F24" s="20"/>
      <c r="G24" s="20"/>
      <c r="H24" s="21"/>
      <c r="I24" s="21"/>
      <c r="J24" s="125"/>
      <c r="K24" s="126"/>
      <c r="L24" s="132"/>
      <c r="M24" s="122">
        <f t="shared" si="0"/>
        <v>0</v>
      </c>
      <c r="N24" s="19"/>
      <c r="O24" s="23"/>
      <c r="P24" s="23"/>
      <c r="Q24" s="20"/>
      <c r="R24" s="20"/>
      <c r="S24" s="20"/>
      <c r="T24" s="20"/>
      <c r="U24" s="23"/>
      <c r="V24" s="23"/>
      <c r="W24" s="23"/>
      <c r="X24" s="23"/>
      <c r="Y24" s="23"/>
      <c r="Z24" s="20">
        <v>163.9</v>
      </c>
      <c r="AA24" s="20"/>
      <c r="AB24" s="20"/>
      <c r="AC24" s="20"/>
      <c r="AD24" s="20"/>
      <c r="AE24" s="20"/>
      <c r="AF24" s="20"/>
      <c r="AG24" s="24"/>
      <c r="AH24" s="20"/>
      <c r="AI24" s="20"/>
      <c r="AJ24" s="20"/>
      <c r="AK24" s="153">
        <f t="shared" si="1"/>
        <v>163.9</v>
      </c>
      <c r="AL24" s="154">
        <v>27.32</v>
      </c>
      <c r="AM24" s="21"/>
      <c r="AN24" s="21"/>
      <c r="AO24" s="21"/>
      <c r="AP24" s="26">
        <f t="shared" si="2"/>
        <v>36101.599999999984</v>
      </c>
    </row>
    <row r="25" spans="1:42" x14ac:dyDescent="0.25">
      <c r="A25" s="29">
        <v>43605</v>
      </c>
      <c r="B25" s="30" t="s">
        <v>105</v>
      </c>
      <c r="C25" s="101">
        <v>400037</v>
      </c>
      <c r="D25" s="19"/>
      <c r="E25" s="20"/>
      <c r="F25" s="20"/>
      <c r="G25" s="20"/>
      <c r="H25" s="21"/>
      <c r="I25" s="21"/>
      <c r="J25" s="125"/>
      <c r="K25" s="126"/>
      <c r="L25" s="132">
        <v>107.6</v>
      </c>
      <c r="M25" s="120">
        <f t="shared" si="0"/>
        <v>0</v>
      </c>
      <c r="N25" s="19"/>
      <c r="O25" s="23"/>
      <c r="P25" s="23"/>
      <c r="Q25" s="20"/>
      <c r="R25" s="20"/>
      <c r="S25" s="20"/>
      <c r="T25" s="20"/>
      <c r="U25" s="23"/>
      <c r="V25" s="23"/>
      <c r="W25" s="23"/>
      <c r="X25" s="23"/>
      <c r="Y25" s="23"/>
      <c r="Z25" s="20"/>
      <c r="AA25" s="20"/>
      <c r="AB25" s="20"/>
      <c r="AC25" s="20"/>
      <c r="AD25" s="20"/>
      <c r="AE25" s="20"/>
      <c r="AF25" s="20"/>
      <c r="AG25" s="24"/>
      <c r="AH25" s="20"/>
      <c r="AI25" s="20"/>
      <c r="AJ25" s="20"/>
      <c r="AK25" s="25">
        <f t="shared" si="1"/>
        <v>0</v>
      </c>
      <c r="AL25" s="154"/>
      <c r="AM25" s="21"/>
      <c r="AN25" s="151">
        <v>107.6</v>
      </c>
      <c r="AO25" s="21"/>
      <c r="AP25" s="26">
        <f t="shared" si="2"/>
        <v>36101.599999999984</v>
      </c>
    </row>
    <row r="26" spans="1:42" x14ac:dyDescent="0.25">
      <c r="A26" s="29">
        <v>43605</v>
      </c>
      <c r="B26" s="30" t="s">
        <v>79</v>
      </c>
      <c r="C26" s="101">
        <v>300641</v>
      </c>
      <c r="D26" s="19"/>
      <c r="E26" s="20"/>
      <c r="F26" s="20"/>
      <c r="G26" s="20"/>
      <c r="H26" s="21"/>
      <c r="I26" s="21"/>
      <c r="J26" s="125"/>
      <c r="K26" s="126"/>
      <c r="L26" s="132"/>
      <c r="M26" s="120">
        <f t="shared" si="0"/>
        <v>0</v>
      </c>
      <c r="N26" s="19">
        <v>503.82</v>
      </c>
      <c r="O26" s="23"/>
      <c r="P26" s="23"/>
      <c r="Q26" s="20">
        <v>3.6</v>
      </c>
      <c r="R26" s="20">
        <v>18</v>
      </c>
      <c r="S26" s="20"/>
      <c r="T26" s="20"/>
      <c r="U26" s="23"/>
      <c r="V26" s="23"/>
      <c r="W26" s="23"/>
      <c r="X26" s="23"/>
      <c r="Y26" s="23"/>
      <c r="Z26" s="20"/>
      <c r="AA26" s="20"/>
      <c r="AB26" s="20">
        <v>32.25</v>
      </c>
      <c r="AC26" s="20"/>
      <c r="AD26" s="20"/>
      <c r="AE26" s="20"/>
      <c r="AF26" s="20"/>
      <c r="AG26" s="24"/>
      <c r="AH26" s="20"/>
      <c r="AI26" s="20"/>
      <c r="AJ26" s="20"/>
      <c r="AK26" s="153">
        <f t="shared" si="1"/>
        <v>557.67000000000007</v>
      </c>
      <c r="AL26" s="154"/>
      <c r="AM26" s="21"/>
      <c r="AN26" s="21"/>
      <c r="AO26" s="21"/>
      <c r="AP26" s="26">
        <f t="shared" si="2"/>
        <v>35543.929999999986</v>
      </c>
    </row>
    <row r="27" spans="1:42" x14ac:dyDescent="0.25">
      <c r="A27" s="29">
        <v>43605</v>
      </c>
      <c r="B27" s="30" t="s">
        <v>85</v>
      </c>
      <c r="C27" s="101">
        <v>300642</v>
      </c>
      <c r="D27" s="19"/>
      <c r="E27" s="20"/>
      <c r="F27" s="20"/>
      <c r="G27" s="20"/>
      <c r="H27" s="21"/>
      <c r="I27" s="21"/>
      <c r="J27" s="125"/>
      <c r="K27" s="126"/>
      <c r="L27" s="132"/>
      <c r="M27" s="120">
        <f t="shared" si="0"/>
        <v>0</v>
      </c>
      <c r="N27" s="19"/>
      <c r="O27" s="23"/>
      <c r="P27" s="23"/>
      <c r="Q27" s="20"/>
      <c r="R27" s="20"/>
      <c r="S27" s="20"/>
      <c r="T27" s="20"/>
      <c r="U27" s="23"/>
      <c r="V27" s="23">
        <v>172.89</v>
      </c>
      <c r="W27" s="23"/>
      <c r="X27" s="23"/>
      <c r="Y27" s="23"/>
      <c r="Z27" s="20"/>
      <c r="AA27" s="20"/>
      <c r="AB27" s="20"/>
      <c r="AC27" s="20"/>
      <c r="AD27" s="20"/>
      <c r="AE27" s="20"/>
      <c r="AF27" s="20"/>
      <c r="AG27" s="24"/>
      <c r="AH27" s="20"/>
      <c r="AI27" s="20"/>
      <c r="AJ27" s="20"/>
      <c r="AK27" s="153">
        <f t="shared" si="1"/>
        <v>172.89</v>
      </c>
      <c r="AL27" s="154">
        <v>5.35</v>
      </c>
      <c r="AM27" s="21"/>
      <c r="AN27" s="21"/>
      <c r="AO27" s="21"/>
      <c r="AP27" s="26">
        <f t="shared" si="2"/>
        <v>35371.039999999986</v>
      </c>
    </row>
    <row r="28" spans="1:42" x14ac:dyDescent="0.25">
      <c r="A28" s="29">
        <v>43605</v>
      </c>
      <c r="B28" s="31" t="s">
        <v>104</v>
      </c>
      <c r="C28" s="101">
        <v>300643</v>
      </c>
      <c r="D28" s="19"/>
      <c r="E28" s="20"/>
      <c r="F28" s="20"/>
      <c r="G28" s="20"/>
      <c r="H28" s="21"/>
      <c r="I28" s="21"/>
      <c r="J28" s="125"/>
      <c r="K28" s="126"/>
      <c r="L28" s="132"/>
      <c r="M28" s="120">
        <f t="shared" si="0"/>
        <v>0</v>
      </c>
      <c r="N28" s="19"/>
      <c r="O28" s="23"/>
      <c r="P28" s="23"/>
      <c r="Q28" s="20"/>
      <c r="R28" s="20"/>
      <c r="S28" s="20"/>
      <c r="T28" s="20"/>
      <c r="U28" s="23"/>
      <c r="V28" s="23"/>
      <c r="W28" s="23"/>
      <c r="X28" s="23"/>
      <c r="Y28" s="23"/>
      <c r="Z28" s="20"/>
      <c r="AA28" s="20"/>
      <c r="AB28" s="20"/>
      <c r="AC28" s="20"/>
      <c r="AD28" s="20"/>
      <c r="AE28" s="20"/>
      <c r="AF28" s="20"/>
      <c r="AG28" s="24"/>
      <c r="AH28" s="20">
        <v>342</v>
      </c>
      <c r="AI28" s="20"/>
      <c r="AJ28" s="20"/>
      <c r="AK28" s="153">
        <f t="shared" si="1"/>
        <v>342</v>
      </c>
      <c r="AL28" s="154"/>
      <c r="AM28" s="21"/>
      <c r="AN28" s="21"/>
      <c r="AO28" s="21"/>
      <c r="AP28" s="26">
        <f t="shared" si="2"/>
        <v>35029.039999999986</v>
      </c>
    </row>
    <row r="29" spans="1:42" x14ac:dyDescent="0.25">
      <c r="A29" s="29">
        <v>43605</v>
      </c>
      <c r="B29" s="30" t="s">
        <v>106</v>
      </c>
      <c r="C29" s="101">
        <v>300644</v>
      </c>
      <c r="D29" s="19"/>
      <c r="E29" s="20"/>
      <c r="F29" s="20"/>
      <c r="G29" s="20"/>
      <c r="H29" s="21"/>
      <c r="I29" s="21"/>
      <c r="J29" s="125"/>
      <c r="K29" s="126">
        <v>250</v>
      </c>
      <c r="L29" s="132"/>
      <c r="M29" s="120">
        <f t="shared" si="0"/>
        <v>0</v>
      </c>
      <c r="N29" s="19"/>
      <c r="O29" s="23"/>
      <c r="P29" s="23"/>
      <c r="Q29" s="20"/>
      <c r="R29" s="20"/>
      <c r="S29" s="20"/>
      <c r="T29" s="20"/>
      <c r="U29" s="23"/>
      <c r="V29" s="23"/>
      <c r="W29" s="23"/>
      <c r="X29" s="23"/>
      <c r="Y29" s="23"/>
      <c r="Z29" s="20"/>
      <c r="AA29" s="20"/>
      <c r="AB29" s="20"/>
      <c r="AC29" s="20"/>
      <c r="AD29" s="20"/>
      <c r="AE29" s="20"/>
      <c r="AF29" s="20"/>
      <c r="AG29" s="24"/>
      <c r="AH29" s="20"/>
      <c r="AI29" s="20"/>
      <c r="AJ29" s="20"/>
      <c r="AK29" s="25">
        <f t="shared" si="1"/>
        <v>0</v>
      </c>
      <c r="AL29" s="154"/>
      <c r="AM29" s="151">
        <v>250</v>
      </c>
      <c r="AN29" s="21"/>
      <c r="AO29" s="21"/>
      <c r="AP29" s="26">
        <f t="shared" si="2"/>
        <v>35029.039999999986</v>
      </c>
    </row>
    <row r="30" spans="1:42" x14ac:dyDescent="0.25">
      <c r="A30" s="29">
        <v>43605</v>
      </c>
      <c r="B30" s="30" t="s">
        <v>107</v>
      </c>
      <c r="C30" s="101">
        <v>300645</v>
      </c>
      <c r="D30" s="19"/>
      <c r="E30" s="20"/>
      <c r="F30" s="20"/>
      <c r="G30" s="20"/>
      <c r="H30" s="21"/>
      <c r="I30" s="21"/>
      <c r="J30" s="125"/>
      <c r="K30" s="126">
        <v>393.5</v>
      </c>
      <c r="L30" s="132"/>
      <c r="M30" s="120">
        <f t="shared" si="0"/>
        <v>0</v>
      </c>
      <c r="N30" s="19"/>
      <c r="O30" s="23"/>
      <c r="P30" s="23"/>
      <c r="Q30" s="20"/>
      <c r="R30" s="20"/>
      <c r="S30" s="20"/>
      <c r="T30" s="20"/>
      <c r="U30" s="23"/>
      <c r="V30" s="23"/>
      <c r="W30" s="23"/>
      <c r="X30" s="23"/>
      <c r="Y30" s="23"/>
      <c r="Z30" s="20"/>
      <c r="AA30" s="20"/>
      <c r="AB30" s="20"/>
      <c r="AC30" s="20"/>
      <c r="AD30" s="20"/>
      <c r="AE30" s="20"/>
      <c r="AF30" s="20"/>
      <c r="AG30" s="24"/>
      <c r="AH30" s="20"/>
      <c r="AI30" s="20"/>
      <c r="AJ30" s="20"/>
      <c r="AK30" s="25">
        <f t="shared" si="1"/>
        <v>0</v>
      </c>
      <c r="AL30" s="154"/>
      <c r="AM30" s="151">
        <v>393.5</v>
      </c>
      <c r="AN30" s="21"/>
      <c r="AO30" s="21"/>
      <c r="AP30" s="26">
        <f t="shared" si="2"/>
        <v>35029.039999999986</v>
      </c>
    </row>
    <row r="31" spans="1:42" x14ac:dyDescent="0.25">
      <c r="A31" s="29">
        <v>43605</v>
      </c>
      <c r="B31" s="30" t="s">
        <v>108</v>
      </c>
      <c r="C31" s="101">
        <v>300646</v>
      </c>
      <c r="D31" s="19"/>
      <c r="E31" s="20"/>
      <c r="F31" s="20"/>
      <c r="G31" s="20"/>
      <c r="H31" s="21"/>
      <c r="I31" s="21"/>
      <c r="J31" s="125"/>
      <c r="K31" s="126"/>
      <c r="L31" s="132"/>
      <c r="M31" s="120">
        <f t="shared" si="0"/>
        <v>0</v>
      </c>
      <c r="N31" s="19"/>
      <c r="O31" s="23"/>
      <c r="P31" s="23"/>
      <c r="Q31" s="20"/>
      <c r="R31" s="20"/>
      <c r="S31" s="20"/>
      <c r="T31" s="20">
        <v>1604.71</v>
      </c>
      <c r="U31" s="23"/>
      <c r="V31" s="23"/>
      <c r="W31" s="23"/>
      <c r="X31" s="23"/>
      <c r="Y31" s="23"/>
      <c r="Z31" s="20"/>
      <c r="AA31" s="20"/>
      <c r="AB31" s="20"/>
      <c r="AC31" s="20"/>
      <c r="AD31" s="20"/>
      <c r="AE31" s="20"/>
      <c r="AF31" s="20"/>
      <c r="AG31" s="24"/>
      <c r="AH31" s="20"/>
      <c r="AI31" s="20"/>
      <c r="AJ31" s="20"/>
      <c r="AK31" s="153">
        <f t="shared" si="1"/>
        <v>1604.71</v>
      </c>
      <c r="AL31" s="154"/>
      <c r="AM31" s="21"/>
      <c r="AN31" s="21"/>
      <c r="AO31" s="21"/>
      <c r="AP31" s="26">
        <f t="shared" si="2"/>
        <v>33424.329999999987</v>
      </c>
    </row>
    <row r="32" spans="1:42" x14ac:dyDescent="0.25">
      <c r="A32" s="29">
        <v>43620</v>
      </c>
      <c r="B32" s="30" t="s">
        <v>115</v>
      </c>
      <c r="C32" s="101" t="s">
        <v>116</v>
      </c>
      <c r="D32" s="19"/>
      <c r="E32" s="20"/>
      <c r="F32" s="20"/>
      <c r="G32" s="20"/>
      <c r="H32" s="21"/>
      <c r="I32" s="21"/>
      <c r="J32" s="125"/>
      <c r="K32" s="126"/>
      <c r="L32" s="132"/>
      <c r="M32" s="120">
        <f t="shared" si="0"/>
        <v>0</v>
      </c>
      <c r="N32" s="19"/>
      <c r="O32" s="23"/>
      <c r="P32" s="23"/>
      <c r="Q32" s="20"/>
      <c r="R32" s="20"/>
      <c r="S32" s="20"/>
      <c r="T32" s="20"/>
      <c r="U32" s="23"/>
      <c r="V32" s="23"/>
      <c r="W32" s="23"/>
      <c r="X32" s="23"/>
      <c r="Y32" s="23"/>
      <c r="Z32" s="20"/>
      <c r="AA32" s="20"/>
      <c r="AB32" s="20"/>
      <c r="AC32" s="20"/>
      <c r="AD32" s="20">
        <v>208.2</v>
      </c>
      <c r="AE32" s="20"/>
      <c r="AF32" s="20"/>
      <c r="AG32" s="24"/>
      <c r="AH32" s="20"/>
      <c r="AI32" s="20"/>
      <c r="AJ32" s="20"/>
      <c r="AK32" s="152">
        <f t="shared" si="1"/>
        <v>208.2</v>
      </c>
      <c r="AL32" s="142"/>
      <c r="AM32" s="21"/>
      <c r="AN32" s="21"/>
      <c r="AO32" s="21"/>
      <c r="AP32" s="26">
        <f t="shared" si="2"/>
        <v>33216.12999999999</v>
      </c>
    </row>
    <row r="33" spans="1:42" x14ac:dyDescent="0.25">
      <c r="A33" s="36">
        <v>43623</v>
      </c>
      <c r="B33" s="31" t="s">
        <v>109</v>
      </c>
      <c r="C33" s="135" t="s">
        <v>110</v>
      </c>
      <c r="D33" s="32"/>
      <c r="E33" s="33"/>
      <c r="F33" s="33"/>
      <c r="G33" s="33"/>
      <c r="H33" s="34">
        <v>100</v>
      </c>
      <c r="I33" s="34"/>
      <c r="J33" s="136"/>
      <c r="K33" s="137"/>
      <c r="L33" s="138"/>
      <c r="M33" s="120">
        <f t="shared" si="0"/>
        <v>100</v>
      </c>
      <c r="N33" s="32"/>
      <c r="O33" s="35"/>
      <c r="P33" s="35"/>
      <c r="Q33" s="33"/>
      <c r="R33" s="33"/>
      <c r="S33" s="33"/>
      <c r="T33" s="33"/>
      <c r="U33" s="35"/>
      <c r="V33" s="35"/>
      <c r="W33" s="35"/>
      <c r="X33" s="35"/>
      <c r="Y33" s="35"/>
      <c r="Z33" s="33"/>
      <c r="AA33" s="33"/>
      <c r="AB33" s="33"/>
      <c r="AC33" s="33"/>
      <c r="AD33" s="33"/>
      <c r="AE33" s="33"/>
      <c r="AF33" s="33"/>
      <c r="AG33" s="139"/>
      <c r="AH33" s="33"/>
      <c r="AI33" s="33"/>
      <c r="AJ33" s="33"/>
      <c r="AK33" s="25">
        <f t="shared" si="1"/>
        <v>0</v>
      </c>
      <c r="AL33" s="156"/>
      <c r="AM33" s="34"/>
      <c r="AN33" s="34"/>
      <c r="AO33" s="34"/>
      <c r="AP33" s="22">
        <f t="shared" si="2"/>
        <v>33316.12999999999</v>
      </c>
    </row>
    <row r="34" spans="1:42" x14ac:dyDescent="0.25">
      <c r="A34" s="36">
        <v>43626</v>
      </c>
      <c r="B34" s="31" t="s">
        <v>118</v>
      </c>
      <c r="C34" s="135" t="s">
        <v>117</v>
      </c>
      <c r="D34" s="32"/>
      <c r="E34" s="33"/>
      <c r="F34" s="33"/>
      <c r="G34" s="33"/>
      <c r="H34" s="34">
        <v>100</v>
      </c>
      <c r="I34" s="34"/>
      <c r="J34" s="136"/>
      <c r="K34" s="137"/>
      <c r="L34" s="138"/>
      <c r="M34" s="120">
        <f t="shared" si="0"/>
        <v>100</v>
      </c>
      <c r="N34" s="32"/>
      <c r="O34" s="35"/>
      <c r="P34" s="35"/>
      <c r="Q34" s="33"/>
      <c r="R34" s="33"/>
      <c r="S34" s="33"/>
      <c r="T34" s="33"/>
      <c r="U34" s="35"/>
      <c r="V34" s="35"/>
      <c r="W34" s="35"/>
      <c r="X34" s="35"/>
      <c r="Y34" s="35"/>
      <c r="Z34" s="33"/>
      <c r="AA34" s="33"/>
      <c r="AB34" s="33"/>
      <c r="AC34" s="33"/>
      <c r="AD34" s="33"/>
      <c r="AE34" s="33"/>
      <c r="AF34" s="33"/>
      <c r="AG34" s="139"/>
      <c r="AH34" s="33"/>
      <c r="AI34" s="33"/>
      <c r="AJ34" s="33"/>
      <c r="AK34" s="25">
        <f t="shared" si="1"/>
        <v>0</v>
      </c>
      <c r="AL34" s="156"/>
      <c r="AM34" s="34"/>
      <c r="AN34" s="34"/>
      <c r="AO34" s="34"/>
      <c r="AP34" s="22">
        <f t="shared" si="2"/>
        <v>33416.12999999999</v>
      </c>
    </row>
    <row r="35" spans="1:42" x14ac:dyDescent="0.25">
      <c r="A35" s="36">
        <v>43626</v>
      </c>
      <c r="B35" s="31" t="s">
        <v>100</v>
      </c>
      <c r="C35" s="141">
        <v>400038</v>
      </c>
      <c r="D35" s="32"/>
      <c r="E35" s="33"/>
      <c r="F35" s="33"/>
      <c r="G35" s="33"/>
      <c r="H35" s="34"/>
      <c r="I35" s="34"/>
      <c r="J35" s="136"/>
      <c r="K35" s="137"/>
      <c r="L35" s="138"/>
      <c r="M35" s="120">
        <f t="shared" si="0"/>
        <v>0</v>
      </c>
      <c r="N35" s="32"/>
      <c r="O35" s="35"/>
      <c r="P35" s="35"/>
      <c r="Q35" s="33"/>
      <c r="R35" s="33"/>
      <c r="S35" s="33"/>
      <c r="T35" s="33"/>
      <c r="U35" s="35"/>
      <c r="V35" s="35"/>
      <c r="W35" s="35"/>
      <c r="X35" s="35"/>
      <c r="Y35" s="35"/>
      <c r="Z35" s="33">
        <v>194.92</v>
      </c>
      <c r="AA35" s="33"/>
      <c r="AB35" s="33"/>
      <c r="AC35" s="33"/>
      <c r="AD35" s="33"/>
      <c r="AE35" s="33"/>
      <c r="AF35" s="33"/>
      <c r="AG35" s="139"/>
      <c r="AH35" s="33"/>
      <c r="AI35" s="33"/>
      <c r="AJ35" s="33"/>
      <c r="AK35" s="153">
        <f t="shared" si="1"/>
        <v>194.92</v>
      </c>
      <c r="AL35" s="156">
        <v>32.49</v>
      </c>
      <c r="AM35" s="34"/>
      <c r="AN35" s="34"/>
      <c r="AO35" s="34"/>
      <c r="AP35" s="22">
        <f t="shared" si="2"/>
        <v>33221.209999999992</v>
      </c>
    </row>
    <row r="36" spans="1:42" x14ac:dyDescent="0.25">
      <c r="A36" s="29">
        <v>43626</v>
      </c>
      <c r="B36" s="30" t="s">
        <v>85</v>
      </c>
      <c r="C36" s="101">
        <v>300647</v>
      </c>
      <c r="D36" s="19"/>
      <c r="E36" s="20"/>
      <c r="F36" s="20"/>
      <c r="G36" s="20"/>
      <c r="H36" s="21"/>
      <c r="I36" s="21"/>
      <c r="J36" s="125"/>
      <c r="K36" s="126"/>
      <c r="L36" s="132"/>
      <c r="M36" s="120">
        <f t="shared" si="0"/>
        <v>0</v>
      </c>
      <c r="N36" s="19"/>
      <c r="O36" s="23"/>
      <c r="P36" s="23"/>
      <c r="Q36" s="20"/>
      <c r="R36" s="20"/>
      <c r="S36" s="20"/>
      <c r="T36" s="20"/>
      <c r="U36" s="23"/>
      <c r="V36" s="23">
        <v>248.65</v>
      </c>
      <c r="W36" s="23"/>
      <c r="X36" s="23"/>
      <c r="Y36" s="23"/>
      <c r="Z36" s="20"/>
      <c r="AA36" s="20"/>
      <c r="AB36" s="20"/>
      <c r="AC36" s="20"/>
      <c r="AD36" s="20"/>
      <c r="AE36" s="20"/>
      <c r="AF36" s="20"/>
      <c r="AG36" s="24"/>
      <c r="AH36" s="20"/>
      <c r="AI36" s="20"/>
      <c r="AJ36" s="20"/>
      <c r="AK36" s="153">
        <f t="shared" si="1"/>
        <v>248.65</v>
      </c>
      <c r="AL36" s="154">
        <v>6.42</v>
      </c>
      <c r="AM36" s="21"/>
      <c r="AN36" s="21"/>
      <c r="AO36" s="21"/>
      <c r="AP36" s="26">
        <f t="shared" si="2"/>
        <v>32972.55999999999</v>
      </c>
    </row>
    <row r="37" spans="1:42" x14ac:dyDescent="0.25">
      <c r="A37" s="29">
        <v>43626</v>
      </c>
      <c r="B37" s="144" t="s">
        <v>113</v>
      </c>
      <c r="C37" s="140">
        <v>300648</v>
      </c>
      <c r="D37" s="19"/>
      <c r="E37" s="20"/>
      <c r="F37" s="20"/>
      <c r="G37" s="20"/>
      <c r="H37" s="21"/>
      <c r="I37" s="21"/>
      <c r="J37" s="125"/>
      <c r="K37" s="126"/>
      <c r="L37" s="132"/>
      <c r="M37" s="120">
        <f t="shared" si="0"/>
        <v>0</v>
      </c>
      <c r="N37" s="19"/>
      <c r="O37" s="23"/>
      <c r="P37" s="23"/>
      <c r="Q37" s="20"/>
      <c r="R37" s="20"/>
      <c r="S37" s="20"/>
      <c r="T37" s="20"/>
      <c r="U37" s="23"/>
      <c r="V37" s="23"/>
      <c r="W37" s="23"/>
      <c r="X37" s="23"/>
      <c r="Y37" s="23"/>
      <c r="Z37" s="20"/>
      <c r="AA37" s="20"/>
      <c r="AB37" s="20"/>
      <c r="AC37" s="20"/>
      <c r="AD37" s="20"/>
      <c r="AE37" s="20"/>
      <c r="AF37" s="20"/>
      <c r="AG37" s="24"/>
      <c r="AH37" s="20"/>
      <c r="AI37" s="20"/>
      <c r="AJ37" s="20"/>
      <c r="AK37" s="153">
        <f t="shared" si="1"/>
        <v>0</v>
      </c>
      <c r="AL37" s="154"/>
      <c r="AM37" s="21"/>
      <c r="AN37" s="21"/>
      <c r="AO37" s="21"/>
      <c r="AP37" s="26">
        <f t="shared" si="2"/>
        <v>32972.55999999999</v>
      </c>
    </row>
    <row r="38" spans="1:42" x14ac:dyDescent="0.25">
      <c r="A38" s="29">
        <v>43626</v>
      </c>
      <c r="B38" s="30" t="s">
        <v>79</v>
      </c>
      <c r="C38" s="18">
        <v>300649</v>
      </c>
      <c r="D38" s="19"/>
      <c r="E38" s="20"/>
      <c r="F38" s="20"/>
      <c r="G38" s="20"/>
      <c r="H38" s="21"/>
      <c r="I38" s="21"/>
      <c r="J38" s="125"/>
      <c r="K38" s="126"/>
      <c r="L38" s="132"/>
      <c r="M38" s="120">
        <f t="shared" ref="M38:M69" si="3">SUM(D38:I38)</f>
        <v>0</v>
      </c>
      <c r="N38" s="19">
        <v>401.6</v>
      </c>
      <c r="O38" s="23"/>
      <c r="P38" s="23"/>
      <c r="Q38" s="20">
        <v>1.8</v>
      </c>
      <c r="R38" s="20">
        <v>18</v>
      </c>
      <c r="S38" s="20"/>
      <c r="T38" s="20"/>
      <c r="U38" s="23"/>
      <c r="V38" s="23"/>
      <c r="W38" s="23"/>
      <c r="X38" s="23"/>
      <c r="Y38" s="23"/>
      <c r="Z38" s="20"/>
      <c r="AA38" s="20"/>
      <c r="AB38" s="20">
        <v>28.5</v>
      </c>
      <c r="AC38" s="20"/>
      <c r="AD38" s="20"/>
      <c r="AE38" s="20"/>
      <c r="AF38" s="20"/>
      <c r="AG38" s="24"/>
      <c r="AH38" s="20"/>
      <c r="AI38" s="20"/>
      <c r="AJ38" s="20"/>
      <c r="AK38" s="153">
        <f t="shared" ref="AK38:AK69" si="4">SUM(N38:AJ38)</f>
        <v>449.90000000000003</v>
      </c>
      <c r="AL38" s="154"/>
      <c r="AM38" s="21"/>
      <c r="AN38" s="21"/>
      <c r="AO38" s="21"/>
      <c r="AP38" s="26">
        <f t="shared" ref="AP38:AP69" si="5">AP37+M38-AK38</f>
        <v>32522.659999999989</v>
      </c>
    </row>
    <row r="39" spans="1:42" x14ac:dyDescent="0.25">
      <c r="A39" s="36">
        <v>43626</v>
      </c>
      <c r="B39" s="31" t="s">
        <v>114</v>
      </c>
      <c r="C39" s="101">
        <v>300650</v>
      </c>
      <c r="D39" s="32"/>
      <c r="E39" s="33"/>
      <c r="F39" s="33"/>
      <c r="G39" s="33"/>
      <c r="H39" s="34"/>
      <c r="I39" s="34"/>
      <c r="J39" s="136"/>
      <c r="K39" s="137"/>
      <c r="L39" s="138"/>
      <c r="M39" s="120">
        <f t="shared" si="3"/>
        <v>0</v>
      </c>
      <c r="N39" s="32"/>
      <c r="O39" s="35"/>
      <c r="P39" s="35"/>
      <c r="Q39" s="33"/>
      <c r="R39" s="33"/>
      <c r="S39" s="33"/>
      <c r="T39" s="33"/>
      <c r="U39" s="35"/>
      <c r="V39" s="35"/>
      <c r="W39" s="35"/>
      <c r="X39" s="35"/>
      <c r="Y39" s="35"/>
      <c r="Z39" s="33"/>
      <c r="AA39" s="33"/>
      <c r="AB39" s="33"/>
      <c r="AC39" s="33"/>
      <c r="AD39" s="33"/>
      <c r="AE39" s="33"/>
      <c r="AF39" s="33"/>
      <c r="AG39" s="139"/>
      <c r="AH39" s="33"/>
      <c r="AI39" s="33"/>
      <c r="AJ39" s="33">
        <v>360</v>
      </c>
      <c r="AK39" s="153">
        <f t="shared" si="4"/>
        <v>360</v>
      </c>
      <c r="AL39" s="156">
        <v>20</v>
      </c>
      <c r="AM39" s="34"/>
      <c r="AN39" s="34"/>
      <c r="AO39" s="34"/>
      <c r="AP39" s="22">
        <f t="shared" si="5"/>
        <v>32162.659999999989</v>
      </c>
    </row>
    <row r="40" spans="1:42" x14ac:dyDescent="0.25">
      <c r="A40" s="29">
        <v>43654</v>
      </c>
      <c r="B40" s="30" t="s">
        <v>85</v>
      </c>
      <c r="C40" s="101">
        <v>300651</v>
      </c>
      <c r="D40" s="19"/>
      <c r="E40" s="20"/>
      <c r="F40" s="20"/>
      <c r="G40" s="20"/>
      <c r="H40" s="21"/>
      <c r="I40" s="21"/>
      <c r="J40" s="125"/>
      <c r="K40" s="126"/>
      <c r="L40" s="132"/>
      <c r="M40" s="120">
        <f t="shared" si="3"/>
        <v>0</v>
      </c>
      <c r="N40" s="19"/>
      <c r="O40" s="23"/>
      <c r="P40" s="23"/>
      <c r="Q40" s="20"/>
      <c r="R40" s="20"/>
      <c r="S40" s="20"/>
      <c r="T40" s="20"/>
      <c r="U40" s="23"/>
      <c r="V40" s="23">
        <v>258.12</v>
      </c>
      <c r="W40" s="23"/>
      <c r="X40" s="23"/>
      <c r="Y40" s="23"/>
      <c r="Z40" s="20"/>
      <c r="AA40" s="20"/>
      <c r="AB40" s="20"/>
      <c r="AC40" s="20"/>
      <c r="AD40" s="20"/>
      <c r="AE40" s="20"/>
      <c r="AF40" s="20"/>
      <c r="AG40" s="24"/>
      <c r="AH40" s="20"/>
      <c r="AI40" s="20"/>
      <c r="AJ40" s="20"/>
      <c r="AK40" s="153">
        <f t="shared" si="4"/>
        <v>258.12</v>
      </c>
      <c r="AL40" s="154">
        <v>4.71</v>
      </c>
      <c r="AM40" s="21"/>
      <c r="AN40" s="21"/>
      <c r="AO40" s="21"/>
      <c r="AP40" s="22">
        <f t="shared" si="5"/>
        <v>31904.53999999999</v>
      </c>
    </row>
    <row r="41" spans="1:42" x14ac:dyDescent="0.25">
      <c r="A41" s="29">
        <v>43654</v>
      </c>
      <c r="B41" s="30" t="s">
        <v>119</v>
      </c>
      <c r="C41" s="101">
        <v>300652</v>
      </c>
      <c r="D41" s="19"/>
      <c r="E41" s="20"/>
      <c r="F41" s="20"/>
      <c r="G41" s="20"/>
      <c r="H41" s="21"/>
      <c r="I41" s="21"/>
      <c r="J41" s="125"/>
      <c r="K41" s="126"/>
      <c r="L41" s="132"/>
      <c r="M41" s="120">
        <f t="shared" si="3"/>
        <v>0</v>
      </c>
      <c r="N41" s="19"/>
      <c r="O41" s="23"/>
      <c r="P41" s="23"/>
      <c r="Q41" s="20"/>
      <c r="R41" s="20"/>
      <c r="S41" s="20"/>
      <c r="T41" s="20"/>
      <c r="U41" s="23">
        <v>33.659999999999997</v>
      </c>
      <c r="V41" s="23"/>
      <c r="W41" s="23"/>
      <c r="X41" s="23"/>
      <c r="Y41" s="23"/>
      <c r="Z41" s="20"/>
      <c r="AA41" s="20"/>
      <c r="AB41" s="20"/>
      <c r="AC41" s="20"/>
      <c r="AD41" s="20"/>
      <c r="AE41" s="20"/>
      <c r="AF41" s="20"/>
      <c r="AG41" s="24"/>
      <c r="AH41" s="20"/>
      <c r="AI41" s="20"/>
      <c r="AJ41" s="20"/>
      <c r="AK41" s="153">
        <f t="shared" si="4"/>
        <v>33.659999999999997</v>
      </c>
      <c r="AL41" s="154">
        <v>5.61</v>
      </c>
      <c r="AM41" s="21"/>
      <c r="AN41" s="21"/>
      <c r="AO41" s="21"/>
      <c r="AP41" s="22">
        <f t="shared" si="5"/>
        <v>31870.87999999999</v>
      </c>
    </row>
    <row r="42" spans="1:42" x14ac:dyDescent="0.25">
      <c r="A42" s="29">
        <v>43654</v>
      </c>
      <c r="B42" s="30" t="s">
        <v>120</v>
      </c>
      <c r="C42" s="101">
        <v>300653</v>
      </c>
      <c r="D42" s="19"/>
      <c r="E42" s="20"/>
      <c r="F42" s="20"/>
      <c r="G42" s="20"/>
      <c r="H42" s="21"/>
      <c r="I42" s="21"/>
      <c r="J42" s="125"/>
      <c r="K42" s="126"/>
      <c r="L42" s="132"/>
      <c r="M42" s="120">
        <f t="shared" si="3"/>
        <v>0</v>
      </c>
      <c r="N42" s="19"/>
      <c r="O42" s="23"/>
      <c r="P42" s="23"/>
      <c r="Q42" s="20"/>
      <c r="R42" s="20"/>
      <c r="S42" s="20"/>
      <c r="T42" s="20"/>
      <c r="U42" s="23"/>
      <c r="V42" s="23"/>
      <c r="W42" s="23"/>
      <c r="X42" s="23"/>
      <c r="Y42" s="23"/>
      <c r="Z42" s="20"/>
      <c r="AA42" s="20"/>
      <c r="AB42" s="20">
        <v>39.229999999999997</v>
      </c>
      <c r="AC42" s="20"/>
      <c r="AD42" s="20"/>
      <c r="AE42" s="20"/>
      <c r="AF42" s="20"/>
      <c r="AG42" s="24"/>
      <c r="AH42" s="20"/>
      <c r="AI42" s="20"/>
      <c r="AJ42" s="20"/>
      <c r="AK42" s="153">
        <f t="shared" si="4"/>
        <v>39.229999999999997</v>
      </c>
      <c r="AL42" s="154"/>
      <c r="AM42" s="21"/>
      <c r="AN42" s="21"/>
      <c r="AO42" s="21"/>
      <c r="AP42" s="22">
        <f t="shared" si="5"/>
        <v>31831.649999999991</v>
      </c>
    </row>
    <row r="43" spans="1:42" x14ac:dyDescent="0.25">
      <c r="A43" s="29">
        <v>43654</v>
      </c>
      <c r="B43" s="30" t="s">
        <v>121</v>
      </c>
      <c r="C43" s="101">
        <v>300654</v>
      </c>
      <c r="D43" s="19"/>
      <c r="E43" s="20"/>
      <c r="F43" s="20"/>
      <c r="G43" s="20"/>
      <c r="H43" s="21"/>
      <c r="I43" s="21"/>
      <c r="J43" s="125"/>
      <c r="K43" s="126"/>
      <c r="L43" s="132"/>
      <c r="M43" s="120">
        <f t="shared" si="3"/>
        <v>0</v>
      </c>
      <c r="N43" s="19"/>
      <c r="O43" s="23"/>
      <c r="P43" s="23"/>
      <c r="Q43" s="20"/>
      <c r="R43" s="20"/>
      <c r="S43" s="20"/>
      <c r="T43" s="20"/>
      <c r="U43" s="23">
        <v>576</v>
      </c>
      <c r="V43" s="23"/>
      <c r="W43" s="23"/>
      <c r="X43" s="23"/>
      <c r="Y43" s="23"/>
      <c r="Z43" s="20"/>
      <c r="AA43" s="20"/>
      <c r="AB43" s="20"/>
      <c r="AC43" s="20"/>
      <c r="AD43" s="20"/>
      <c r="AE43" s="20"/>
      <c r="AF43" s="20"/>
      <c r="AG43" s="24"/>
      <c r="AH43" s="20"/>
      <c r="AI43" s="20"/>
      <c r="AJ43" s="20"/>
      <c r="AK43" s="153">
        <f t="shared" si="4"/>
        <v>576</v>
      </c>
      <c r="AL43" s="154">
        <v>96</v>
      </c>
      <c r="AM43" s="21"/>
      <c r="AN43" s="21"/>
      <c r="AO43" s="21"/>
      <c r="AP43" s="22">
        <f t="shared" si="5"/>
        <v>31255.649999999991</v>
      </c>
    </row>
    <row r="44" spans="1:42" x14ac:dyDescent="0.25">
      <c r="A44" s="29">
        <v>43654</v>
      </c>
      <c r="B44" s="30" t="s">
        <v>79</v>
      </c>
      <c r="C44" s="101">
        <v>300655</v>
      </c>
      <c r="D44" s="19"/>
      <c r="E44" s="20"/>
      <c r="F44" s="20"/>
      <c r="G44" s="20"/>
      <c r="H44" s="21"/>
      <c r="I44" s="21"/>
      <c r="J44" s="125"/>
      <c r="K44" s="126"/>
      <c r="L44" s="132"/>
      <c r="M44" s="120">
        <f t="shared" si="3"/>
        <v>0</v>
      </c>
      <c r="N44" s="19">
        <v>564.44000000000005</v>
      </c>
      <c r="O44" s="23"/>
      <c r="P44" s="23"/>
      <c r="Q44" s="20">
        <v>1.8</v>
      </c>
      <c r="R44" s="20">
        <v>18</v>
      </c>
      <c r="S44" s="20"/>
      <c r="T44" s="20"/>
      <c r="U44" s="23"/>
      <c r="V44" s="23"/>
      <c r="W44" s="23"/>
      <c r="X44" s="23"/>
      <c r="Y44" s="23"/>
      <c r="Z44" s="20"/>
      <c r="AA44" s="20"/>
      <c r="AB44" s="20">
        <v>27</v>
      </c>
      <c r="AC44" s="20"/>
      <c r="AD44" s="20"/>
      <c r="AE44" s="20"/>
      <c r="AF44" s="20"/>
      <c r="AG44" s="24"/>
      <c r="AH44" s="20"/>
      <c r="AI44" s="20"/>
      <c r="AJ44" s="20"/>
      <c r="AK44" s="153">
        <f t="shared" si="4"/>
        <v>611.24</v>
      </c>
      <c r="AL44" s="154"/>
      <c r="AM44" s="21"/>
      <c r="AN44" s="21"/>
      <c r="AO44" s="21"/>
      <c r="AP44" s="22">
        <f t="shared" si="5"/>
        <v>30644.409999999989</v>
      </c>
    </row>
    <row r="45" spans="1:42" x14ac:dyDescent="0.25">
      <c r="A45" s="29">
        <v>43654</v>
      </c>
      <c r="B45" s="30" t="s">
        <v>123</v>
      </c>
      <c r="C45" s="101">
        <v>300656</v>
      </c>
      <c r="D45" s="19"/>
      <c r="E45" s="20"/>
      <c r="F45" s="20"/>
      <c r="G45" s="20"/>
      <c r="H45" s="21"/>
      <c r="I45" s="21"/>
      <c r="J45" s="125"/>
      <c r="K45" s="126"/>
      <c r="L45" s="132"/>
      <c r="M45" s="120">
        <f t="shared" si="3"/>
        <v>0</v>
      </c>
      <c r="N45" s="19"/>
      <c r="O45" s="23"/>
      <c r="P45" s="23"/>
      <c r="Q45" s="20"/>
      <c r="R45" s="20"/>
      <c r="S45" s="20"/>
      <c r="T45" s="20"/>
      <c r="U45" s="23"/>
      <c r="V45" s="23"/>
      <c r="W45" s="23"/>
      <c r="X45" s="23"/>
      <c r="Y45" s="23"/>
      <c r="Z45" s="20"/>
      <c r="AA45" s="20"/>
      <c r="AB45" s="20"/>
      <c r="AC45" s="20"/>
      <c r="AD45" s="20"/>
      <c r="AE45" s="20">
        <v>500</v>
      </c>
      <c r="AF45" s="20"/>
      <c r="AG45" s="24"/>
      <c r="AH45" s="20"/>
      <c r="AI45" s="20"/>
      <c r="AJ45" s="20"/>
      <c r="AK45" s="153">
        <f t="shared" si="4"/>
        <v>500</v>
      </c>
      <c r="AL45" s="154"/>
      <c r="AM45" s="21"/>
      <c r="AN45" s="21"/>
      <c r="AO45" s="21"/>
      <c r="AP45" s="22">
        <f t="shared" si="5"/>
        <v>30144.409999999989</v>
      </c>
    </row>
    <row r="46" spans="1:42" x14ac:dyDescent="0.25">
      <c r="A46" s="29">
        <v>43657</v>
      </c>
      <c r="B46" s="89" t="s">
        <v>124</v>
      </c>
      <c r="C46" s="101">
        <v>300657</v>
      </c>
      <c r="D46" s="19"/>
      <c r="E46" s="20"/>
      <c r="F46" s="20"/>
      <c r="G46" s="20"/>
      <c r="H46" s="21"/>
      <c r="I46" s="21"/>
      <c r="J46" s="125"/>
      <c r="K46" s="126"/>
      <c r="L46" s="132"/>
      <c r="M46" s="120">
        <f t="shared" si="3"/>
        <v>0</v>
      </c>
      <c r="N46" s="19"/>
      <c r="O46" s="23"/>
      <c r="P46" s="23"/>
      <c r="Q46" s="20"/>
      <c r="R46" s="20"/>
      <c r="S46" s="20"/>
      <c r="T46" s="20"/>
      <c r="U46" s="23"/>
      <c r="V46" s="23"/>
      <c r="W46" s="23"/>
      <c r="X46" s="23"/>
      <c r="Y46" s="23"/>
      <c r="Z46" s="20"/>
      <c r="AA46" s="20"/>
      <c r="AB46" s="20"/>
      <c r="AC46" s="20"/>
      <c r="AD46" s="20"/>
      <c r="AE46" s="20"/>
      <c r="AF46" s="20"/>
      <c r="AG46" s="24"/>
      <c r="AH46" s="20"/>
      <c r="AI46" s="20">
        <v>120</v>
      </c>
      <c r="AJ46" s="20"/>
      <c r="AK46" s="153">
        <f t="shared" si="4"/>
        <v>120</v>
      </c>
      <c r="AL46" s="154"/>
      <c r="AM46" s="21"/>
      <c r="AN46" s="21"/>
      <c r="AO46" s="21"/>
      <c r="AP46" s="22">
        <f t="shared" si="5"/>
        <v>30024.409999999989</v>
      </c>
    </row>
    <row r="47" spans="1:42" x14ac:dyDescent="0.25">
      <c r="A47" s="29">
        <v>43657</v>
      </c>
      <c r="B47" s="30" t="s">
        <v>125</v>
      </c>
      <c r="C47" s="101">
        <v>300658</v>
      </c>
      <c r="D47" s="19"/>
      <c r="E47" s="20"/>
      <c r="F47" s="20"/>
      <c r="G47" s="20"/>
      <c r="H47" s="21"/>
      <c r="I47" s="21"/>
      <c r="J47" s="125"/>
      <c r="K47" s="126"/>
      <c r="L47" s="132"/>
      <c r="M47" s="120">
        <f t="shared" si="3"/>
        <v>0</v>
      </c>
      <c r="N47" s="19"/>
      <c r="O47" s="23"/>
      <c r="P47" s="23"/>
      <c r="Q47" s="20"/>
      <c r="R47" s="20"/>
      <c r="S47" s="20">
        <v>54</v>
      </c>
      <c r="T47" s="20"/>
      <c r="U47" s="23"/>
      <c r="V47" s="23"/>
      <c r="W47" s="23"/>
      <c r="X47" s="23"/>
      <c r="Y47" s="23"/>
      <c r="Z47" s="20"/>
      <c r="AA47" s="20"/>
      <c r="AB47" s="20"/>
      <c r="AC47" s="20"/>
      <c r="AD47" s="20"/>
      <c r="AE47" s="20"/>
      <c r="AF47" s="20"/>
      <c r="AG47" s="24"/>
      <c r="AH47" s="20"/>
      <c r="AI47" s="20"/>
      <c r="AJ47" s="20"/>
      <c r="AK47" s="153">
        <f t="shared" si="4"/>
        <v>54</v>
      </c>
      <c r="AL47" s="154">
        <v>9</v>
      </c>
      <c r="AM47" s="21"/>
      <c r="AN47" s="21"/>
      <c r="AO47" s="21"/>
      <c r="AP47" s="22">
        <f t="shared" si="5"/>
        <v>29970.409999999989</v>
      </c>
    </row>
    <row r="48" spans="1:42" x14ac:dyDescent="0.25">
      <c r="A48" s="29">
        <v>43657</v>
      </c>
      <c r="B48" s="30" t="s">
        <v>126</v>
      </c>
      <c r="C48" s="18" t="s">
        <v>127</v>
      </c>
      <c r="D48" s="19"/>
      <c r="E48" s="20"/>
      <c r="F48" s="20"/>
      <c r="G48" s="20"/>
      <c r="H48" s="21"/>
      <c r="I48" s="21"/>
      <c r="J48" s="125"/>
      <c r="K48" s="126"/>
      <c r="L48" s="132"/>
      <c r="M48" s="120">
        <f t="shared" si="3"/>
        <v>0</v>
      </c>
      <c r="N48" s="19"/>
      <c r="O48" s="23"/>
      <c r="P48" s="23"/>
      <c r="Q48" s="20"/>
      <c r="R48" s="20"/>
      <c r="S48" s="20"/>
      <c r="T48" s="20"/>
      <c r="U48" s="23"/>
      <c r="V48" s="23"/>
      <c r="W48" s="23"/>
      <c r="X48" s="23"/>
      <c r="Y48" s="23"/>
      <c r="Z48" s="20"/>
      <c r="AA48" s="20"/>
      <c r="AB48" s="20"/>
      <c r="AC48" s="20"/>
      <c r="AD48" s="20"/>
      <c r="AE48" s="20"/>
      <c r="AF48" s="20"/>
      <c r="AG48" s="24"/>
      <c r="AH48" s="20"/>
      <c r="AI48" s="20"/>
      <c r="AJ48" s="20">
        <v>5</v>
      </c>
      <c r="AK48" s="152">
        <f t="shared" si="4"/>
        <v>5</v>
      </c>
      <c r="AL48" s="154"/>
      <c r="AM48" s="21"/>
      <c r="AN48" s="21"/>
      <c r="AO48" s="21"/>
      <c r="AP48" s="22">
        <f t="shared" si="5"/>
        <v>29965.409999999989</v>
      </c>
    </row>
    <row r="49" spans="1:42" x14ac:dyDescent="0.25">
      <c r="A49" s="29">
        <v>43707</v>
      </c>
      <c r="B49" s="30" t="s">
        <v>135</v>
      </c>
      <c r="C49" s="18" t="s">
        <v>116</v>
      </c>
      <c r="D49" s="19"/>
      <c r="E49" s="20"/>
      <c r="F49" s="20"/>
      <c r="G49" s="20"/>
      <c r="H49" s="21"/>
      <c r="I49" s="21"/>
      <c r="J49" s="125"/>
      <c r="K49" s="126"/>
      <c r="L49" s="132"/>
      <c r="M49" s="120">
        <f t="shared" si="3"/>
        <v>0</v>
      </c>
      <c r="N49" s="19"/>
      <c r="O49" s="23"/>
      <c r="P49" s="23"/>
      <c r="Q49" s="20"/>
      <c r="R49" s="20"/>
      <c r="S49" s="20"/>
      <c r="T49" s="20"/>
      <c r="U49" s="23"/>
      <c r="V49" s="23"/>
      <c r="W49" s="23"/>
      <c r="X49" s="23"/>
      <c r="Y49" s="23"/>
      <c r="Z49" s="20"/>
      <c r="AA49" s="20"/>
      <c r="AB49" s="20"/>
      <c r="AC49" s="20"/>
      <c r="AD49" s="20">
        <v>27.32</v>
      </c>
      <c r="AE49" s="20"/>
      <c r="AF49" s="20"/>
      <c r="AG49" s="24"/>
      <c r="AH49" s="20"/>
      <c r="AI49" s="20"/>
      <c r="AJ49" s="20"/>
      <c r="AK49" s="152">
        <f t="shared" si="4"/>
        <v>27.32</v>
      </c>
      <c r="AL49" s="154">
        <v>4.55</v>
      </c>
      <c r="AM49" s="21"/>
      <c r="AN49" s="21"/>
      <c r="AO49" s="21"/>
      <c r="AP49" s="22">
        <f t="shared" si="5"/>
        <v>29938.089999999989</v>
      </c>
    </row>
    <row r="50" spans="1:42" x14ac:dyDescent="0.25">
      <c r="A50" s="29">
        <v>43717</v>
      </c>
      <c r="B50" s="144" t="s">
        <v>113</v>
      </c>
      <c r="C50" s="140">
        <v>300659</v>
      </c>
      <c r="D50" s="19"/>
      <c r="E50" s="20"/>
      <c r="F50" s="20"/>
      <c r="G50" s="20"/>
      <c r="H50" s="21"/>
      <c r="I50" s="21"/>
      <c r="J50" s="125"/>
      <c r="K50" s="126"/>
      <c r="L50" s="132"/>
      <c r="M50" s="120">
        <f t="shared" si="3"/>
        <v>0</v>
      </c>
      <c r="N50" s="19"/>
      <c r="O50" s="23"/>
      <c r="P50" s="23"/>
      <c r="Q50" s="20"/>
      <c r="R50" s="20"/>
      <c r="S50" s="20"/>
      <c r="T50" s="20"/>
      <c r="U50" s="23"/>
      <c r="V50" s="23"/>
      <c r="W50" s="23"/>
      <c r="X50" s="23"/>
      <c r="Y50" s="23"/>
      <c r="Z50" s="20"/>
      <c r="AA50" s="20"/>
      <c r="AB50" s="20"/>
      <c r="AC50" s="20"/>
      <c r="AD50" s="20"/>
      <c r="AE50" s="20"/>
      <c r="AF50" s="20"/>
      <c r="AG50" s="24"/>
      <c r="AH50" s="20"/>
      <c r="AI50" s="20"/>
      <c r="AJ50" s="20"/>
      <c r="AK50" s="150">
        <f t="shared" si="4"/>
        <v>0</v>
      </c>
      <c r="AL50" s="154"/>
      <c r="AM50" s="21"/>
      <c r="AN50" s="21"/>
      <c r="AO50" s="21"/>
      <c r="AP50" s="22">
        <f t="shared" si="5"/>
        <v>29938.089999999989</v>
      </c>
    </row>
    <row r="51" spans="1:42" x14ac:dyDescent="0.25">
      <c r="A51" s="29">
        <v>43717</v>
      </c>
      <c r="B51" s="30" t="s">
        <v>134</v>
      </c>
      <c r="C51" s="101">
        <v>400039</v>
      </c>
      <c r="D51" s="19"/>
      <c r="E51" s="20"/>
      <c r="F51" s="20"/>
      <c r="G51" s="20"/>
      <c r="H51" s="21"/>
      <c r="I51" s="21"/>
      <c r="J51" s="125"/>
      <c r="K51" s="126"/>
      <c r="L51" s="132"/>
      <c r="M51" s="120">
        <f t="shared" si="3"/>
        <v>0</v>
      </c>
      <c r="N51" s="19"/>
      <c r="O51" s="23"/>
      <c r="P51" s="23"/>
      <c r="Q51" s="20"/>
      <c r="R51" s="20"/>
      <c r="S51" s="20"/>
      <c r="T51" s="20"/>
      <c r="U51" s="23"/>
      <c r="V51" s="23"/>
      <c r="W51" s="23"/>
      <c r="X51" s="23"/>
      <c r="Y51" s="23"/>
      <c r="Z51" s="20">
        <v>10.09</v>
      </c>
      <c r="AA51" s="20"/>
      <c r="AB51" s="20"/>
      <c r="AC51" s="20"/>
      <c r="AD51" s="20"/>
      <c r="AE51" s="20"/>
      <c r="AF51" s="20"/>
      <c r="AG51" s="24"/>
      <c r="AH51" s="20"/>
      <c r="AI51" s="20"/>
      <c r="AJ51" s="20"/>
      <c r="AK51" s="153">
        <f t="shared" si="4"/>
        <v>10.09</v>
      </c>
      <c r="AL51" s="154">
        <v>1.68</v>
      </c>
      <c r="AM51" s="21"/>
      <c r="AN51" s="21"/>
      <c r="AO51" s="21"/>
      <c r="AP51" s="22">
        <f t="shared" si="5"/>
        <v>29927.999999999989</v>
      </c>
    </row>
    <row r="52" spans="1:42" x14ac:dyDescent="0.25">
      <c r="A52" s="29">
        <v>43717</v>
      </c>
      <c r="B52" s="30" t="s">
        <v>85</v>
      </c>
      <c r="C52" s="101">
        <v>300660</v>
      </c>
      <c r="D52" s="19"/>
      <c r="E52" s="20"/>
      <c r="F52" s="20"/>
      <c r="G52" s="20"/>
      <c r="H52" s="21"/>
      <c r="I52" s="21"/>
      <c r="J52" s="125"/>
      <c r="K52" s="126"/>
      <c r="L52" s="132"/>
      <c r="M52" s="120">
        <f t="shared" si="3"/>
        <v>0</v>
      </c>
      <c r="N52" s="19"/>
      <c r="O52" s="23"/>
      <c r="P52" s="23"/>
      <c r="Q52" s="20"/>
      <c r="R52" s="20"/>
      <c r="S52" s="20"/>
      <c r="T52" s="20"/>
      <c r="U52" s="23"/>
      <c r="V52" s="23">
        <v>153.78</v>
      </c>
      <c r="W52" s="23"/>
      <c r="X52" s="23"/>
      <c r="Y52" s="23"/>
      <c r="Z52" s="20"/>
      <c r="AA52" s="20"/>
      <c r="AB52" s="20"/>
      <c r="AC52" s="20"/>
      <c r="AD52" s="20"/>
      <c r="AE52" s="20"/>
      <c r="AF52" s="20"/>
      <c r="AG52" s="24"/>
      <c r="AH52" s="20"/>
      <c r="AI52" s="20"/>
      <c r="AJ52" s="20"/>
      <c r="AK52" s="153">
        <f t="shared" si="4"/>
        <v>153.78</v>
      </c>
      <c r="AL52" s="154">
        <v>9.59</v>
      </c>
      <c r="AM52" s="21"/>
      <c r="AN52" s="21"/>
      <c r="AO52" s="21"/>
      <c r="AP52" s="22">
        <f t="shared" si="5"/>
        <v>29774.21999999999</v>
      </c>
    </row>
    <row r="53" spans="1:42" x14ac:dyDescent="0.25">
      <c r="A53" s="29">
        <v>43717</v>
      </c>
      <c r="B53" s="30" t="s">
        <v>128</v>
      </c>
      <c r="C53" s="101">
        <v>300661</v>
      </c>
      <c r="D53" s="19"/>
      <c r="E53" s="20"/>
      <c r="F53" s="20"/>
      <c r="G53" s="20"/>
      <c r="H53" s="21"/>
      <c r="I53" s="21"/>
      <c r="J53" s="125"/>
      <c r="K53" s="126"/>
      <c r="L53" s="132"/>
      <c r="M53" s="120">
        <f t="shared" si="3"/>
        <v>0</v>
      </c>
      <c r="N53" s="19"/>
      <c r="O53" s="23"/>
      <c r="P53" s="23"/>
      <c r="Q53" s="20"/>
      <c r="R53" s="20"/>
      <c r="S53" s="20"/>
      <c r="T53" s="20"/>
      <c r="U53" s="23"/>
      <c r="V53" s="23"/>
      <c r="W53" s="23"/>
      <c r="X53" s="23"/>
      <c r="Y53" s="23"/>
      <c r="Z53" s="20"/>
      <c r="AA53" s="20"/>
      <c r="AB53" s="20">
        <v>59.99</v>
      </c>
      <c r="AC53" s="20"/>
      <c r="AD53" s="20"/>
      <c r="AE53" s="20"/>
      <c r="AF53" s="20"/>
      <c r="AG53" s="24"/>
      <c r="AH53" s="20"/>
      <c r="AI53" s="20"/>
      <c r="AJ53" s="20"/>
      <c r="AK53" s="153">
        <f t="shared" si="4"/>
        <v>59.99</v>
      </c>
      <c r="AL53" s="154"/>
      <c r="AM53" s="21"/>
      <c r="AN53" s="21"/>
      <c r="AO53" s="21"/>
      <c r="AP53" s="22">
        <f t="shared" si="5"/>
        <v>29714.229999999989</v>
      </c>
    </row>
    <row r="54" spans="1:42" x14ac:dyDescent="0.25">
      <c r="A54" s="29">
        <v>43717</v>
      </c>
      <c r="B54" s="30" t="s">
        <v>129</v>
      </c>
      <c r="C54" s="101">
        <v>300662</v>
      </c>
      <c r="D54" s="19"/>
      <c r="E54" s="20"/>
      <c r="F54" s="20"/>
      <c r="G54" s="20"/>
      <c r="H54" s="21"/>
      <c r="I54" s="21"/>
      <c r="J54" s="125"/>
      <c r="K54" s="126"/>
      <c r="L54" s="132"/>
      <c r="M54" s="120">
        <f t="shared" si="3"/>
        <v>0</v>
      </c>
      <c r="N54" s="19"/>
      <c r="O54" s="23"/>
      <c r="P54" s="23"/>
      <c r="Q54" s="20"/>
      <c r="R54" s="20"/>
      <c r="S54" s="20"/>
      <c r="T54" s="20"/>
      <c r="U54" s="23"/>
      <c r="V54" s="23">
        <v>23.42</v>
      </c>
      <c r="W54" s="23"/>
      <c r="X54" s="23"/>
      <c r="Y54" s="23"/>
      <c r="Z54" s="20"/>
      <c r="AA54" s="20"/>
      <c r="AB54" s="20"/>
      <c r="AC54" s="20"/>
      <c r="AD54" s="20"/>
      <c r="AE54" s="20"/>
      <c r="AF54" s="20"/>
      <c r="AG54" s="24"/>
      <c r="AH54" s="20"/>
      <c r="AI54" s="20"/>
      <c r="AJ54" s="20"/>
      <c r="AK54" s="153">
        <f t="shared" si="4"/>
        <v>23.42</v>
      </c>
      <c r="AL54" s="154">
        <v>3.9</v>
      </c>
      <c r="AM54" s="21"/>
      <c r="AN54" s="21"/>
      <c r="AO54" s="21"/>
      <c r="AP54" s="22">
        <f t="shared" si="5"/>
        <v>29690.80999999999</v>
      </c>
    </row>
    <row r="55" spans="1:42" x14ac:dyDescent="0.25">
      <c r="A55" s="29">
        <v>43717</v>
      </c>
      <c r="B55" s="30" t="s">
        <v>130</v>
      </c>
      <c r="C55" s="101">
        <v>300663</v>
      </c>
      <c r="D55" s="19"/>
      <c r="E55" s="20"/>
      <c r="F55" s="20"/>
      <c r="G55" s="20"/>
      <c r="H55" s="21"/>
      <c r="I55" s="21"/>
      <c r="J55" s="125"/>
      <c r="K55" s="126"/>
      <c r="L55" s="132"/>
      <c r="M55" s="120">
        <f t="shared" si="3"/>
        <v>0</v>
      </c>
      <c r="N55" s="19"/>
      <c r="O55" s="23"/>
      <c r="P55" s="23"/>
      <c r="Q55" s="20"/>
      <c r="R55" s="20"/>
      <c r="S55" s="20"/>
      <c r="T55" s="20"/>
      <c r="U55" s="23"/>
      <c r="V55" s="23">
        <v>60</v>
      </c>
      <c r="W55" s="23"/>
      <c r="X55" s="23"/>
      <c r="Y55" s="23"/>
      <c r="Z55" s="20"/>
      <c r="AA55" s="20"/>
      <c r="AB55" s="20"/>
      <c r="AC55" s="20"/>
      <c r="AD55" s="20"/>
      <c r="AE55" s="20"/>
      <c r="AF55" s="20"/>
      <c r="AG55" s="24"/>
      <c r="AH55" s="20"/>
      <c r="AI55" s="20"/>
      <c r="AJ55" s="20"/>
      <c r="AK55" s="153">
        <f t="shared" si="4"/>
        <v>60</v>
      </c>
      <c r="AL55" s="154"/>
      <c r="AM55" s="21"/>
      <c r="AN55" s="21"/>
      <c r="AO55" s="21"/>
      <c r="AP55" s="22">
        <f t="shared" si="5"/>
        <v>29630.80999999999</v>
      </c>
    </row>
    <row r="56" spans="1:42" x14ac:dyDescent="0.25">
      <c r="A56" s="29">
        <v>43717</v>
      </c>
      <c r="B56" s="30" t="s">
        <v>131</v>
      </c>
      <c r="C56" s="101">
        <v>300664</v>
      </c>
      <c r="D56" s="19"/>
      <c r="E56" s="20"/>
      <c r="F56" s="20"/>
      <c r="G56" s="20"/>
      <c r="H56" s="21"/>
      <c r="I56" s="21"/>
      <c r="J56" s="125"/>
      <c r="K56" s="126"/>
      <c r="L56" s="132"/>
      <c r="M56" s="120">
        <f t="shared" si="3"/>
        <v>0</v>
      </c>
      <c r="N56" s="19"/>
      <c r="O56" s="23"/>
      <c r="P56" s="23"/>
      <c r="Q56" s="20"/>
      <c r="R56" s="20"/>
      <c r="S56" s="20"/>
      <c r="T56" s="20"/>
      <c r="U56" s="23"/>
      <c r="V56" s="23"/>
      <c r="W56" s="23">
        <v>216</v>
      </c>
      <c r="X56" s="23"/>
      <c r="Y56" s="23"/>
      <c r="Z56" s="20"/>
      <c r="AA56" s="20"/>
      <c r="AB56" s="20"/>
      <c r="AC56" s="20"/>
      <c r="AD56" s="20"/>
      <c r="AE56" s="20"/>
      <c r="AF56" s="20"/>
      <c r="AG56" s="24"/>
      <c r="AH56" s="20"/>
      <c r="AI56" s="20"/>
      <c r="AJ56" s="20"/>
      <c r="AK56" s="153">
        <f t="shared" si="4"/>
        <v>216</v>
      </c>
      <c r="AL56" s="154">
        <v>36</v>
      </c>
      <c r="AM56" s="21"/>
      <c r="AN56" s="21"/>
      <c r="AO56" s="21"/>
      <c r="AP56" s="22">
        <f t="shared" si="5"/>
        <v>29414.80999999999</v>
      </c>
    </row>
    <row r="57" spans="1:42" x14ac:dyDescent="0.25">
      <c r="A57" s="29">
        <v>43717</v>
      </c>
      <c r="B57" s="30" t="s">
        <v>132</v>
      </c>
      <c r="C57" s="101">
        <v>300665</v>
      </c>
      <c r="D57" s="19"/>
      <c r="E57" s="20"/>
      <c r="F57" s="20"/>
      <c r="G57" s="20"/>
      <c r="H57" s="21"/>
      <c r="I57" s="21"/>
      <c r="J57" s="125"/>
      <c r="K57" s="126"/>
      <c r="L57" s="132"/>
      <c r="M57" s="120">
        <f t="shared" si="3"/>
        <v>0</v>
      </c>
      <c r="N57" s="19"/>
      <c r="O57" s="23"/>
      <c r="P57" s="23"/>
      <c r="Q57" s="20"/>
      <c r="R57" s="20"/>
      <c r="S57" s="20"/>
      <c r="T57" s="20"/>
      <c r="U57" s="23"/>
      <c r="V57" s="23"/>
      <c r="W57" s="23"/>
      <c r="X57" s="23"/>
      <c r="Y57" s="23"/>
      <c r="Z57" s="20"/>
      <c r="AA57" s="20"/>
      <c r="AB57" s="20">
        <v>40</v>
      </c>
      <c r="AC57" s="20"/>
      <c r="AD57" s="20"/>
      <c r="AE57" s="20"/>
      <c r="AF57" s="20"/>
      <c r="AG57" s="24"/>
      <c r="AH57" s="20"/>
      <c r="AI57" s="20"/>
      <c r="AJ57" s="20"/>
      <c r="AK57" s="153">
        <f t="shared" si="4"/>
        <v>40</v>
      </c>
      <c r="AL57" s="154"/>
      <c r="AM57" s="21"/>
      <c r="AN57" s="21"/>
      <c r="AO57" s="21"/>
      <c r="AP57" s="22">
        <f t="shared" si="5"/>
        <v>29374.80999999999</v>
      </c>
    </row>
    <row r="58" spans="1:42" x14ac:dyDescent="0.25">
      <c r="A58" s="29">
        <v>43717</v>
      </c>
      <c r="B58" s="30" t="s">
        <v>133</v>
      </c>
      <c r="C58" s="101">
        <v>300666</v>
      </c>
      <c r="D58" s="19"/>
      <c r="E58" s="20"/>
      <c r="F58" s="20"/>
      <c r="G58" s="20"/>
      <c r="H58" s="21"/>
      <c r="I58" s="21"/>
      <c r="J58" s="125"/>
      <c r="K58" s="126"/>
      <c r="L58" s="132"/>
      <c r="M58" s="120">
        <f t="shared" si="3"/>
        <v>0</v>
      </c>
      <c r="N58" s="19"/>
      <c r="O58" s="23"/>
      <c r="P58" s="23"/>
      <c r="Q58" s="20"/>
      <c r="R58" s="20"/>
      <c r="S58" s="20"/>
      <c r="T58" s="20"/>
      <c r="U58" s="23"/>
      <c r="V58" s="23"/>
      <c r="W58" s="23"/>
      <c r="X58" s="23"/>
      <c r="Y58" s="23"/>
      <c r="Z58" s="20"/>
      <c r="AA58" s="20"/>
      <c r="AB58" s="20">
        <v>47.08</v>
      </c>
      <c r="AC58" s="20"/>
      <c r="AD58" s="20"/>
      <c r="AE58" s="20"/>
      <c r="AF58" s="20"/>
      <c r="AG58" s="24"/>
      <c r="AH58" s="20"/>
      <c r="AI58" s="20"/>
      <c r="AJ58" s="20"/>
      <c r="AK58" s="153">
        <f t="shared" si="4"/>
        <v>47.08</v>
      </c>
      <c r="AL58" s="154">
        <v>7.85</v>
      </c>
      <c r="AM58" s="21"/>
      <c r="AN58" s="21"/>
      <c r="AO58" s="21"/>
      <c r="AP58" s="22">
        <f t="shared" si="5"/>
        <v>29327.729999999989</v>
      </c>
    </row>
    <row r="59" spans="1:42" x14ac:dyDescent="0.25">
      <c r="A59" s="29">
        <v>43717</v>
      </c>
      <c r="B59" s="30" t="s">
        <v>79</v>
      </c>
      <c r="C59" s="101">
        <v>300667</v>
      </c>
      <c r="D59" s="19"/>
      <c r="E59" s="20"/>
      <c r="F59" s="20"/>
      <c r="G59" s="20"/>
      <c r="H59" s="21"/>
      <c r="I59" s="21"/>
      <c r="J59" s="125"/>
      <c r="K59" s="126"/>
      <c r="L59" s="132"/>
      <c r="M59" s="120">
        <f t="shared" si="3"/>
        <v>0</v>
      </c>
      <c r="N59" s="19">
        <v>860.8</v>
      </c>
      <c r="O59" s="23"/>
      <c r="P59" s="23"/>
      <c r="Q59" s="20">
        <v>3.6</v>
      </c>
      <c r="R59" s="20">
        <v>36</v>
      </c>
      <c r="S59" s="20"/>
      <c r="T59" s="20"/>
      <c r="U59" s="23"/>
      <c r="V59" s="23"/>
      <c r="W59" s="23">
        <v>120</v>
      </c>
      <c r="X59" s="23"/>
      <c r="Y59" s="23"/>
      <c r="Z59" s="20"/>
      <c r="AA59" s="20"/>
      <c r="AB59" s="20">
        <v>54</v>
      </c>
      <c r="AC59" s="20"/>
      <c r="AD59" s="20"/>
      <c r="AE59" s="20"/>
      <c r="AF59" s="20"/>
      <c r="AG59" s="24"/>
      <c r="AH59" s="20"/>
      <c r="AI59" s="20"/>
      <c r="AJ59" s="20"/>
      <c r="AK59" s="153">
        <f t="shared" si="4"/>
        <v>1074.4000000000001</v>
      </c>
      <c r="AL59" s="154"/>
      <c r="AM59" s="21"/>
      <c r="AN59" s="21"/>
      <c r="AO59" s="21"/>
      <c r="AP59" s="22">
        <f t="shared" si="5"/>
        <v>28253.329999999987</v>
      </c>
    </row>
    <row r="60" spans="1:42" x14ac:dyDescent="0.25">
      <c r="A60" s="29">
        <v>44108</v>
      </c>
      <c r="B60" s="30" t="s">
        <v>166</v>
      </c>
      <c r="C60" s="101"/>
      <c r="D60" s="19"/>
      <c r="E60" s="20"/>
      <c r="F60" s="20">
        <v>30.06</v>
      </c>
      <c r="G60" s="20"/>
      <c r="H60" s="21"/>
      <c r="I60" s="21"/>
      <c r="J60" s="125"/>
      <c r="K60" s="126"/>
      <c r="L60" s="132"/>
      <c r="M60" s="120">
        <f t="shared" si="3"/>
        <v>30.06</v>
      </c>
      <c r="N60" s="19"/>
      <c r="O60" s="23"/>
      <c r="P60" s="23"/>
      <c r="Q60" s="20"/>
      <c r="R60" s="20"/>
      <c r="S60" s="20"/>
      <c r="T60" s="20"/>
      <c r="U60" s="23"/>
      <c r="V60" s="23"/>
      <c r="W60" s="23"/>
      <c r="X60" s="23"/>
      <c r="Y60" s="23"/>
      <c r="Z60" s="20"/>
      <c r="AA60" s="20"/>
      <c r="AB60" s="20"/>
      <c r="AC60" s="20"/>
      <c r="AD60" s="20"/>
      <c r="AE60" s="20"/>
      <c r="AF60" s="20"/>
      <c r="AG60" s="24"/>
      <c r="AH60" s="20"/>
      <c r="AI60" s="20"/>
      <c r="AJ60" s="20"/>
      <c r="AK60" s="25">
        <f t="shared" si="4"/>
        <v>0</v>
      </c>
      <c r="AL60" s="154"/>
      <c r="AM60" s="21"/>
      <c r="AN60" s="21"/>
      <c r="AO60" s="21"/>
      <c r="AP60" s="22">
        <f t="shared" si="5"/>
        <v>28283.389999999989</v>
      </c>
    </row>
    <row r="61" spans="1:42" x14ac:dyDescent="0.25">
      <c r="A61" s="29">
        <v>43752</v>
      </c>
      <c r="B61" s="30" t="s">
        <v>85</v>
      </c>
      <c r="C61" s="101">
        <v>300668</v>
      </c>
      <c r="D61" s="19"/>
      <c r="E61" s="20"/>
      <c r="F61" s="20"/>
      <c r="G61" s="20"/>
      <c r="H61" s="21"/>
      <c r="I61" s="21"/>
      <c r="J61" s="125"/>
      <c r="K61" s="126"/>
      <c r="L61" s="132"/>
      <c r="M61" s="120">
        <f t="shared" si="3"/>
        <v>0</v>
      </c>
      <c r="N61" s="19"/>
      <c r="O61" s="23"/>
      <c r="P61" s="23"/>
      <c r="Q61" s="20"/>
      <c r="R61" s="20"/>
      <c r="S61" s="20"/>
      <c r="T61" s="20"/>
      <c r="U61" s="23"/>
      <c r="V61" s="23">
        <v>150.03</v>
      </c>
      <c r="W61" s="23"/>
      <c r="X61" s="23"/>
      <c r="Y61" s="23"/>
      <c r="Z61" s="20"/>
      <c r="AA61" s="20"/>
      <c r="AB61" s="20"/>
      <c r="AC61" s="20"/>
      <c r="AD61" s="20"/>
      <c r="AE61" s="20"/>
      <c r="AF61" s="20"/>
      <c r="AG61" s="24"/>
      <c r="AH61" s="20"/>
      <c r="AI61" s="20"/>
      <c r="AJ61" s="20"/>
      <c r="AK61" s="153">
        <f t="shared" si="4"/>
        <v>150.03</v>
      </c>
      <c r="AL61" s="154">
        <v>3.33</v>
      </c>
      <c r="AM61" s="21"/>
      <c r="AN61" s="21"/>
      <c r="AO61" s="21"/>
      <c r="AP61" s="22">
        <f t="shared" si="5"/>
        <v>28133.35999999999</v>
      </c>
    </row>
    <row r="62" spans="1:42" x14ac:dyDescent="0.25">
      <c r="A62" s="29">
        <v>43752</v>
      </c>
      <c r="B62" s="30" t="s">
        <v>136</v>
      </c>
      <c r="C62" s="101">
        <v>300669</v>
      </c>
      <c r="D62" s="19"/>
      <c r="E62" s="20"/>
      <c r="F62" s="20"/>
      <c r="G62" s="20"/>
      <c r="H62" s="21"/>
      <c r="I62" s="21"/>
      <c r="J62" s="125"/>
      <c r="K62" s="126"/>
      <c r="L62" s="132"/>
      <c r="M62" s="120">
        <f t="shared" si="3"/>
        <v>0</v>
      </c>
      <c r="N62" s="19"/>
      <c r="O62" s="23"/>
      <c r="P62" s="23"/>
      <c r="Q62" s="20"/>
      <c r="R62" s="20"/>
      <c r="S62" s="20"/>
      <c r="T62" s="20"/>
      <c r="U62" s="23"/>
      <c r="V62" s="23"/>
      <c r="W62" s="23"/>
      <c r="X62" s="23"/>
      <c r="Y62" s="23"/>
      <c r="Z62" s="20"/>
      <c r="AA62" s="20"/>
      <c r="AB62" s="20"/>
      <c r="AC62" s="20"/>
      <c r="AD62" s="20"/>
      <c r="AE62" s="20"/>
      <c r="AF62" s="20"/>
      <c r="AG62" s="24"/>
      <c r="AH62" s="20">
        <v>480</v>
      </c>
      <c r="AI62" s="20"/>
      <c r="AJ62" s="20"/>
      <c r="AK62" s="153">
        <f t="shared" si="4"/>
        <v>480</v>
      </c>
      <c r="AL62" s="154">
        <v>80</v>
      </c>
      <c r="AM62" s="21"/>
      <c r="AN62" s="21"/>
      <c r="AO62" s="21"/>
      <c r="AP62" s="22">
        <f t="shared" si="5"/>
        <v>27653.35999999999</v>
      </c>
    </row>
    <row r="63" spans="1:42" x14ac:dyDescent="0.25">
      <c r="A63" s="29">
        <v>43752</v>
      </c>
      <c r="B63" s="30" t="s">
        <v>79</v>
      </c>
      <c r="C63" s="101">
        <v>300670</v>
      </c>
      <c r="D63" s="19"/>
      <c r="E63" s="20"/>
      <c r="F63" s="20"/>
      <c r="G63" s="20"/>
      <c r="H63" s="21"/>
      <c r="I63" s="21"/>
      <c r="J63" s="125"/>
      <c r="K63" s="126"/>
      <c r="L63" s="132"/>
      <c r="M63" s="120">
        <f t="shared" si="3"/>
        <v>0</v>
      </c>
      <c r="N63" s="19">
        <v>430.4</v>
      </c>
      <c r="O63" s="23"/>
      <c r="P63" s="23"/>
      <c r="Q63" s="20">
        <v>8.1</v>
      </c>
      <c r="R63" s="20">
        <v>18</v>
      </c>
      <c r="S63" s="20"/>
      <c r="T63" s="20"/>
      <c r="U63" s="23"/>
      <c r="V63" s="23"/>
      <c r="W63" s="23"/>
      <c r="X63" s="23"/>
      <c r="Y63" s="23"/>
      <c r="Z63" s="20"/>
      <c r="AA63" s="20"/>
      <c r="AB63" s="20">
        <v>27</v>
      </c>
      <c r="AC63" s="20"/>
      <c r="AD63" s="20"/>
      <c r="AE63" s="20"/>
      <c r="AF63" s="20"/>
      <c r="AG63" s="24"/>
      <c r="AH63" s="20"/>
      <c r="AI63" s="20"/>
      <c r="AJ63" s="20"/>
      <c r="AK63" s="153">
        <f t="shared" si="4"/>
        <v>483.5</v>
      </c>
      <c r="AL63" s="154"/>
      <c r="AM63" s="21"/>
      <c r="AN63" s="21"/>
      <c r="AO63" s="21"/>
      <c r="AP63" s="22">
        <f t="shared" si="5"/>
        <v>27169.85999999999</v>
      </c>
    </row>
    <row r="64" spans="1:42" x14ac:dyDescent="0.25">
      <c r="A64" s="29">
        <v>43752</v>
      </c>
      <c r="B64" s="30" t="s">
        <v>137</v>
      </c>
      <c r="C64" s="101">
        <v>500019</v>
      </c>
      <c r="D64" s="19"/>
      <c r="E64" s="20"/>
      <c r="F64" s="20"/>
      <c r="G64" s="20"/>
      <c r="H64" s="21"/>
      <c r="I64" s="21"/>
      <c r="J64" s="125"/>
      <c r="K64" s="126"/>
      <c r="L64" s="132"/>
      <c r="M64" s="120">
        <f t="shared" si="3"/>
        <v>0</v>
      </c>
      <c r="N64" s="19"/>
      <c r="O64" s="23"/>
      <c r="P64" s="23"/>
      <c r="Q64" s="20"/>
      <c r="R64" s="20"/>
      <c r="S64" s="20"/>
      <c r="T64" s="20"/>
      <c r="U64" s="23"/>
      <c r="V64" s="23"/>
      <c r="W64" s="23">
        <v>170.4</v>
      </c>
      <c r="X64" s="23"/>
      <c r="Y64" s="23"/>
      <c r="Z64" s="20"/>
      <c r="AA64" s="20"/>
      <c r="AB64" s="20"/>
      <c r="AC64" s="20"/>
      <c r="AD64" s="20"/>
      <c r="AE64" s="20"/>
      <c r="AF64" s="20"/>
      <c r="AG64" s="24"/>
      <c r="AH64" s="20"/>
      <c r="AI64" s="20"/>
      <c r="AJ64" s="20"/>
      <c r="AK64" s="153">
        <f t="shared" si="4"/>
        <v>170.4</v>
      </c>
      <c r="AL64" s="154">
        <v>28.4</v>
      </c>
      <c r="AM64" s="21"/>
      <c r="AN64" s="21"/>
      <c r="AO64" s="21"/>
      <c r="AP64" s="22">
        <f t="shared" si="5"/>
        <v>26999.459999999988</v>
      </c>
    </row>
    <row r="65" spans="1:42" x14ac:dyDescent="0.25">
      <c r="A65" s="29">
        <v>43770</v>
      </c>
      <c r="B65" s="30" t="s">
        <v>153</v>
      </c>
      <c r="C65" s="148"/>
      <c r="D65" s="19"/>
      <c r="E65" s="20"/>
      <c r="F65" s="20"/>
      <c r="G65" s="20"/>
      <c r="H65" s="21"/>
      <c r="I65" s="21">
        <v>480</v>
      </c>
      <c r="J65" s="125"/>
      <c r="K65" s="126"/>
      <c r="L65" s="132"/>
      <c r="M65" s="120">
        <f t="shared" si="3"/>
        <v>480</v>
      </c>
      <c r="N65" s="19"/>
      <c r="O65" s="23"/>
      <c r="P65" s="23"/>
      <c r="Q65" s="20"/>
      <c r="R65" s="20"/>
      <c r="S65" s="20"/>
      <c r="T65" s="20"/>
      <c r="U65" s="23"/>
      <c r="V65" s="23"/>
      <c r="W65" s="23"/>
      <c r="X65" s="23"/>
      <c r="Y65" s="23"/>
      <c r="Z65" s="20"/>
      <c r="AA65" s="20"/>
      <c r="AB65" s="20"/>
      <c r="AC65" s="20"/>
      <c r="AD65" s="20"/>
      <c r="AE65" s="20"/>
      <c r="AF65" s="20"/>
      <c r="AG65" s="24"/>
      <c r="AH65" s="20"/>
      <c r="AI65" s="20"/>
      <c r="AJ65" s="20"/>
      <c r="AK65" s="25">
        <f t="shared" si="4"/>
        <v>0</v>
      </c>
      <c r="AL65" s="154"/>
      <c r="AM65" s="21"/>
      <c r="AN65" s="21"/>
      <c r="AO65" s="21"/>
      <c r="AP65" s="22">
        <f t="shared" si="5"/>
        <v>27479.459999999988</v>
      </c>
    </row>
    <row r="66" spans="1:42" x14ac:dyDescent="0.25">
      <c r="A66" s="29">
        <v>43780</v>
      </c>
      <c r="B66" s="30" t="s">
        <v>85</v>
      </c>
      <c r="C66" s="101">
        <v>300671</v>
      </c>
      <c r="D66" s="19"/>
      <c r="E66" s="20"/>
      <c r="F66" s="20"/>
      <c r="G66" s="20"/>
      <c r="H66" s="21"/>
      <c r="I66" s="21"/>
      <c r="J66" s="125"/>
      <c r="K66" s="126"/>
      <c r="L66" s="132"/>
      <c r="M66" s="120">
        <f t="shared" si="3"/>
        <v>0</v>
      </c>
      <c r="N66" s="19"/>
      <c r="O66" s="23"/>
      <c r="P66" s="23"/>
      <c r="Q66" s="20"/>
      <c r="R66" s="20"/>
      <c r="S66" s="20"/>
      <c r="T66" s="20"/>
      <c r="U66" s="23"/>
      <c r="V66" s="23">
        <v>95.8</v>
      </c>
      <c r="W66" s="23"/>
      <c r="X66" s="23"/>
      <c r="Y66" s="23"/>
      <c r="Z66" s="20"/>
      <c r="AA66" s="20"/>
      <c r="AB66" s="20"/>
      <c r="AC66" s="20"/>
      <c r="AD66" s="20"/>
      <c r="AE66" s="20"/>
      <c r="AF66" s="20"/>
      <c r="AG66" s="24"/>
      <c r="AH66" s="20"/>
      <c r="AI66" s="20"/>
      <c r="AJ66" s="20"/>
      <c r="AK66" s="153">
        <f t="shared" si="4"/>
        <v>95.8</v>
      </c>
      <c r="AL66" s="154">
        <v>3.33</v>
      </c>
      <c r="AM66" s="21"/>
      <c r="AN66" s="21"/>
      <c r="AO66" s="21"/>
      <c r="AP66" s="22">
        <f t="shared" si="5"/>
        <v>27383.659999999989</v>
      </c>
    </row>
    <row r="67" spans="1:42" x14ac:dyDescent="0.25">
      <c r="A67" s="29">
        <v>43780</v>
      </c>
      <c r="B67" s="30" t="s">
        <v>138</v>
      </c>
      <c r="C67" s="101">
        <v>300672</v>
      </c>
      <c r="D67" s="19"/>
      <c r="E67" s="20"/>
      <c r="F67" s="20"/>
      <c r="G67" s="20"/>
      <c r="H67" s="21"/>
      <c r="I67" s="21"/>
      <c r="J67" s="125"/>
      <c r="K67" s="126"/>
      <c r="L67" s="132"/>
      <c r="M67" s="120">
        <f t="shared" si="3"/>
        <v>0</v>
      </c>
      <c r="N67" s="19"/>
      <c r="O67" s="23"/>
      <c r="P67" s="23"/>
      <c r="Q67" s="20"/>
      <c r="R67" s="20"/>
      <c r="S67" s="20"/>
      <c r="T67" s="20"/>
      <c r="U67" s="23"/>
      <c r="V67" s="23"/>
      <c r="W67" s="23"/>
      <c r="X67" s="23"/>
      <c r="Y67" s="23"/>
      <c r="Z67" s="20"/>
      <c r="AA67" s="20"/>
      <c r="AB67" s="20"/>
      <c r="AC67" s="20"/>
      <c r="AD67" s="20"/>
      <c r="AE67" s="20"/>
      <c r="AF67" s="20"/>
      <c r="AG67" s="24">
        <v>25</v>
      </c>
      <c r="AH67" s="20"/>
      <c r="AI67" s="20"/>
      <c r="AJ67" s="20"/>
      <c r="AK67" s="153">
        <f t="shared" si="4"/>
        <v>25</v>
      </c>
      <c r="AL67" s="154">
        <v>0</v>
      </c>
      <c r="AM67" s="21"/>
      <c r="AN67" s="21"/>
      <c r="AO67" s="21"/>
      <c r="AP67" s="22">
        <f t="shared" si="5"/>
        <v>27358.659999999989</v>
      </c>
    </row>
    <row r="68" spans="1:42" x14ac:dyDescent="0.25">
      <c r="A68" s="29">
        <v>43780</v>
      </c>
      <c r="B68" s="30" t="s">
        <v>139</v>
      </c>
      <c r="C68" s="101">
        <v>300673</v>
      </c>
      <c r="D68" s="19"/>
      <c r="E68" s="20"/>
      <c r="F68" s="20"/>
      <c r="G68" s="20"/>
      <c r="H68" s="21"/>
      <c r="I68" s="21"/>
      <c r="J68" s="125"/>
      <c r="K68" s="126"/>
      <c r="L68" s="132"/>
      <c r="M68" s="120">
        <f t="shared" si="3"/>
        <v>0</v>
      </c>
      <c r="N68" s="19"/>
      <c r="O68" s="23"/>
      <c r="P68" s="23"/>
      <c r="Q68" s="20"/>
      <c r="R68" s="20"/>
      <c r="S68" s="20">
        <v>54</v>
      </c>
      <c r="T68" s="20"/>
      <c r="U68" s="23"/>
      <c r="V68" s="23"/>
      <c r="W68" s="23"/>
      <c r="X68" s="23"/>
      <c r="Y68" s="23"/>
      <c r="Z68" s="20"/>
      <c r="AA68" s="20"/>
      <c r="AB68" s="20"/>
      <c r="AC68" s="20"/>
      <c r="AD68" s="20"/>
      <c r="AE68" s="20"/>
      <c r="AF68" s="20"/>
      <c r="AG68" s="24"/>
      <c r="AH68" s="20"/>
      <c r="AI68" s="20"/>
      <c r="AJ68" s="20"/>
      <c r="AK68" s="153">
        <f t="shared" si="4"/>
        <v>54</v>
      </c>
      <c r="AL68" s="154">
        <v>8</v>
      </c>
      <c r="AM68" s="21"/>
      <c r="AN68" s="21"/>
      <c r="AO68" s="21"/>
      <c r="AP68" s="22">
        <f t="shared" si="5"/>
        <v>27304.659999999989</v>
      </c>
    </row>
    <row r="69" spans="1:42" x14ac:dyDescent="0.25">
      <c r="A69" s="29">
        <v>43780</v>
      </c>
      <c r="B69" s="30" t="s">
        <v>140</v>
      </c>
      <c r="C69" s="101">
        <v>300674</v>
      </c>
      <c r="D69" s="19"/>
      <c r="E69" s="20"/>
      <c r="F69" s="20"/>
      <c r="G69" s="20"/>
      <c r="H69" s="21"/>
      <c r="I69" s="21"/>
      <c r="J69" s="125"/>
      <c r="K69" s="126"/>
      <c r="L69" s="132"/>
      <c r="M69" s="120">
        <f t="shared" si="3"/>
        <v>0</v>
      </c>
      <c r="N69" s="19"/>
      <c r="O69" s="23"/>
      <c r="P69" s="23"/>
      <c r="Q69" s="20"/>
      <c r="R69" s="20"/>
      <c r="S69" s="20"/>
      <c r="T69" s="20"/>
      <c r="U69" s="23"/>
      <c r="V69" s="23"/>
      <c r="W69" s="23"/>
      <c r="X69" s="23">
        <v>120</v>
      </c>
      <c r="Y69" s="23"/>
      <c r="Z69" s="20"/>
      <c r="AA69" s="20"/>
      <c r="AB69" s="20"/>
      <c r="AC69" s="20"/>
      <c r="AD69" s="20"/>
      <c r="AE69" s="20"/>
      <c r="AF69" s="20"/>
      <c r="AG69" s="24"/>
      <c r="AH69" s="20"/>
      <c r="AI69" s="20"/>
      <c r="AJ69" s="20"/>
      <c r="AK69" s="153">
        <f t="shared" si="4"/>
        <v>120</v>
      </c>
      <c r="AL69" s="154">
        <v>20</v>
      </c>
      <c r="AM69" s="21"/>
      <c r="AN69" s="21"/>
      <c r="AO69" s="21"/>
      <c r="AP69" s="22">
        <f t="shared" si="5"/>
        <v>27184.659999999989</v>
      </c>
    </row>
    <row r="70" spans="1:42" x14ac:dyDescent="0.25">
      <c r="A70" s="29">
        <v>43780</v>
      </c>
      <c r="B70" s="30" t="s">
        <v>79</v>
      </c>
      <c r="C70" s="101">
        <v>300675</v>
      </c>
      <c r="D70" s="19"/>
      <c r="E70" s="20"/>
      <c r="F70" s="20"/>
      <c r="G70" s="20"/>
      <c r="H70" s="21"/>
      <c r="I70" s="21"/>
      <c r="J70" s="125"/>
      <c r="K70" s="126"/>
      <c r="L70" s="132"/>
      <c r="M70" s="120">
        <f t="shared" ref="M70:M93" si="6">SUM(D70:I70)</f>
        <v>0</v>
      </c>
      <c r="N70" s="19">
        <v>430.4</v>
      </c>
      <c r="O70" s="23"/>
      <c r="P70" s="23"/>
      <c r="Q70" s="20">
        <v>1.8</v>
      </c>
      <c r="R70" s="20">
        <v>18</v>
      </c>
      <c r="S70" s="20"/>
      <c r="T70" s="20"/>
      <c r="U70" s="23"/>
      <c r="V70" s="23"/>
      <c r="W70" s="23"/>
      <c r="X70" s="23"/>
      <c r="Y70" s="23"/>
      <c r="Z70" s="20"/>
      <c r="AA70" s="20"/>
      <c r="AB70" s="20">
        <v>27</v>
      </c>
      <c r="AC70" s="20"/>
      <c r="AD70" s="20"/>
      <c r="AE70" s="20"/>
      <c r="AF70" s="20"/>
      <c r="AG70" s="24"/>
      <c r="AH70" s="20"/>
      <c r="AI70" s="20"/>
      <c r="AJ70" s="20"/>
      <c r="AK70" s="153">
        <f t="shared" ref="AK70:AK93" si="7">SUM(N70:AJ70)</f>
        <v>477.2</v>
      </c>
      <c r="AL70" s="154">
        <v>0</v>
      </c>
      <c r="AM70" s="21"/>
      <c r="AN70" s="21"/>
      <c r="AO70" s="21"/>
      <c r="AP70" s="22">
        <f t="shared" ref="AP70:AP93" si="8">AP69+M70-AK70</f>
        <v>26707.459999999988</v>
      </c>
    </row>
    <row r="71" spans="1:42" x14ac:dyDescent="0.25">
      <c r="A71" s="29">
        <v>43787</v>
      </c>
      <c r="B71" s="30" t="s">
        <v>141</v>
      </c>
      <c r="C71" s="87" t="s">
        <v>142</v>
      </c>
      <c r="D71" s="19"/>
      <c r="E71" s="20"/>
      <c r="F71" s="20"/>
      <c r="G71" s="20"/>
      <c r="H71" s="21">
        <v>100</v>
      </c>
      <c r="I71" s="21"/>
      <c r="J71" s="125"/>
      <c r="K71" s="126"/>
      <c r="L71" s="132"/>
      <c r="M71" s="120">
        <f t="shared" si="6"/>
        <v>100</v>
      </c>
      <c r="N71" s="19"/>
      <c r="O71" s="23"/>
      <c r="P71" s="23"/>
      <c r="Q71" s="20"/>
      <c r="R71" s="20"/>
      <c r="S71" s="20"/>
      <c r="T71" s="20"/>
      <c r="U71" s="23"/>
      <c r="V71" s="23"/>
      <c r="W71" s="23"/>
      <c r="X71" s="23"/>
      <c r="Y71" s="23"/>
      <c r="Z71" s="20"/>
      <c r="AA71" s="20"/>
      <c r="AB71" s="20"/>
      <c r="AC71" s="20"/>
      <c r="AD71" s="20"/>
      <c r="AE71" s="20"/>
      <c r="AF71" s="20"/>
      <c r="AG71" s="24"/>
      <c r="AH71" s="20"/>
      <c r="AI71" s="20"/>
      <c r="AJ71" s="20"/>
      <c r="AK71" s="25">
        <f t="shared" si="7"/>
        <v>0</v>
      </c>
      <c r="AL71" s="154"/>
      <c r="AM71" s="21"/>
      <c r="AN71" s="21"/>
      <c r="AO71" s="21"/>
      <c r="AP71" s="22">
        <f t="shared" si="8"/>
        <v>26807.459999999988</v>
      </c>
    </row>
    <row r="72" spans="1:42" x14ac:dyDescent="0.25">
      <c r="A72" s="29">
        <v>43789</v>
      </c>
      <c r="B72" s="30" t="s">
        <v>143</v>
      </c>
      <c r="C72" s="87" t="s">
        <v>144</v>
      </c>
      <c r="D72" s="19"/>
      <c r="E72" s="20"/>
      <c r="F72" s="20"/>
      <c r="G72" s="20"/>
      <c r="H72" s="21">
        <v>100</v>
      </c>
      <c r="I72" s="21"/>
      <c r="J72" s="125"/>
      <c r="K72" s="126"/>
      <c r="L72" s="132"/>
      <c r="M72" s="120">
        <f t="shared" si="6"/>
        <v>100</v>
      </c>
      <c r="N72" s="19"/>
      <c r="O72" s="23"/>
      <c r="P72" s="23"/>
      <c r="Q72" s="20"/>
      <c r="R72" s="20"/>
      <c r="S72" s="20"/>
      <c r="T72" s="20"/>
      <c r="U72" s="23"/>
      <c r="V72" s="23"/>
      <c r="W72" s="23"/>
      <c r="X72" s="23"/>
      <c r="Y72" s="23"/>
      <c r="Z72" s="20"/>
      <c r="AA72" s="20"/>
      <c r="AB72" s="20"/>
      <c r="AC72" s="20"/>
      <c r="AD72" s="20"/>
      <c r="AE72" s="20"/>
      <c r="AF72" s="20"/>
      <c r="AG72" s="24"/>
      <c r="AH72" s="20"/>
      <c r="AI72" s="20"/>
      <c r="AJ72" s="20"/>
      <c r="AK72" s="25">
        <f t="shared" si="7"/>
        <v>0</v>
      </c>
      <c r="AL72" s="154"/>
      <c r="AM72" s="21"/>
      <c r="AN72" s="21"/>
      <c r="AO72" s="21"/>
      <c r="AP72" s="22">
        <f t="shared" si="8"/>
        <v>26907.459999999988</v>
      </c>
    </row>
    <row r="73" spans="1:42" x14ac:dyDescent="0.25">
      <c r="A73" s="29">
        <v>43798</v>
      </c>
      <c r="B73" s="30" t="s">
        <v>145</v>
      </c>
      <c r="C73" s="87" t="s">
        <v>146</v>
      </c>
      <c r="D73" s="19"/>
      <c r="E73" s="20"/>
      <c r="F73" s="20"/>
      <c r="G73" s="20"/>
      <c r="H73" s="21">
        <v>100</v>
      </c>
      <c r="I73" s="21"/>
      <c r="J73" s="125"/>
      <c r="K73" s="126"/>
      <c r="L73" s="132"/>
      <c r="M73" s="120">
        <f t="shared" si="6"/>
        <v>100</v>
      </c>
      <c r="N73" s="19"/>
      <c r="O73" s="23"/>
      <c r="P73" s="23"/>
      <c r="Q73" s="20"/>
      <c r="R73" s="20"/>
      <c r="S73" s="20"/>
      <c r="T73" s="20"/>
      <c r="U73" s="23"/>
      <c r="V73" s="23"/>
      <c r="W73" s="23"/>
      <c r="X73" s="23"/>
      <c r="Y73" s="23"/>
      <c r="Z73" s="20"/>
      <c r="AA73" s="20"/>
      <c r="AB73" s="20"/>
      <c r="AC73" s="20"/>
      <c r="AD73" s="20"/>
      <c r="AE73" s="20"/>
      <c r="AF73" s="20"/>
      <c r="AG73" s="24"/>
      <c r="AH73" s="20"/>
      <c r="AI73" s="20"/>
      <c r="AJ73" s="20"/>
      <c r="AK73" s="25">
        <f t="shared" si="7"/>
        <v>0</v>
      </c>
      <c r="AL73" s="154"/>
      <c r="AM73" s="21"/>
      <c r="AN73" s="21"/>
      <c r="AO73" s="21"/>
      <c r="AP73" s="22">
        <f t="shared" si="8"/>
        <v>27007.459999999988</v>
      </c>
    </row>
    <row r="74" spans="1:42" x14ac:dyDescent="0.25">
      <c r="A74" s="29">
        <v>43808</v>
      </c>
      <c r="B74" s="30" t="s">
        <v>151</v>
      </c>
      <c r="C74" s="101">
        <v>300676</v>
      </c>
      <c r="D74" s="19"/>
      <c r="E74" s="20"/>
      <c r="F74" s="20"/>
      <c r="G74" s="20"/>
      <c r="H74" s="21"/>
      <c r="I74" s="21"/>
      <c r="J74" s="125"/>
      <c r="K74" s="126"/>
      <c r="L74" s="132"/>
      <c r="M74" s="120">
        <f t="shared" si="6"/>
        <v>0</v>
      </c>
      <c r="N74" s="19"/>
      <c r="O74" s="23"/>
      <c r="P74" s="23"/>
      <c r="Q74" s="20"/>
      <c r="R74" s="20"/>
      <c r="S74" s="20"/>
      <c r="T74" s="20"/>
      <c r="U74" s="23"/>
      <c r="V74" s="23"/>
      <c r="W74" s="23"/>
      <c r="X74" s="23"/>
      <c r="Y74" s="23"/>
      <c r="Z74" s="20"/>
      <c r="AA74" s="20"/>
      <c r="AB74" s="20">
        <v>47.08</v>
      </c>
      <c r="AC74" s="20"/>
      <c r="AD74" s="20"/>
      <c r="AE74" s="20"/>
      <c r="AF74" s="20"/>
      <c r="AG74" s="24"/>
      <c r="AH74" s="20"/>
      <c r="AI74" s="20"/>
      <c r="AJ74" s="20"/>
      <c r="AK74" s="153">
        <f t="shared" si="7"/>
        <v>47.08</v>
      </c>
      <c r="AL74" s="154">
        <v>7.85</v>
      </c>
      <c r="AM74" s="21"/>
      <c r="AN74" s="21"/>
      <c r="AO74" s="21"/>
      <c r="AP74" s="22">
        <f t="shared" si="8"/>
        <v>26960.379999999986</v>
      </c>
    </row>
    <row r="75" spans="1:42" x14ac:dyDescent="0.25">
      <c r="A75" s="29">
        <v>43808</v>
      </c>
      <c r="B75" s="146" t="s">
        <v>113</v>
      </c>
      <c r="C75" s="147">
        <v>300677</v>
      </c>
      <c r="D75" s="19"/>
      <c r="E75" s="20"/>
      <c r="F75" s="20"/>
      <c r="G75" s="20"/>
      <c r="H75" s="21"/>
      <c r="I75" s="21"/>
      <c r="J75" s="125"/>
      <c r="K75" s="126"/>
      <c r="L75" s="132"/>
      <c r="M75" s="120">
        <f t="shared" si="6"/>
        <v>0</v>
      </c>
      <c r="N75" s="19"/>
      <c r="O75" s="23"/>
      <c r="P75" s="23"/>
      <c r="Q75" s="20"/>
      <c r="R75" s="20"/>
      <c r="S75" s="20"/>
      <c r="T75" s="20"/>
      <c r="U75" s="23"/>
      <c r="V75" s="23"/>
      <c r="W75" s="23"/>
      <c r="X75" s="23"/>
      <c r="Y75" s="23"/>
      <c r="Z75" s="20"/>
      <c r="AA75" s="20"/>
      <c r="AB75" s="20"/>
      <c r="AC75" s="20"/>
      <c r="AD75" s="20"/>
      <c r="AE75" s="20"/>
      <c r="AF75" s="20"/>
      <c r="AG75" s="24"/>
      <c r="AH75" s="20"/>
      <c r="AI75" s="20"/>
      <c r="AJ75" s="20"/>
      <c r="AK75" s="150">
        <f t="shared" si="7"/>
        <v>0</v>
      </c>
      <c r="AL75" s="154"/>
      <c r="AM75" s="21"/>
      <c r="AN75" s="21"/>
      <c r="AO75" s="21"/>
      <c r="AP75" s="22">
        <f t="shared" si="8"/>
        <v>26960.379999999986</v>
      </c>
    </row>
    <row r="76" spans="1:42" x14ac:dyDescent="0.25">
      <c r="A76" s="29">
        <v>43808</v>
      </c>
      <c r="B76" s="30" t="s">
        <v>121</v>
      </c>
      <c r="C76" s="101">
        <v>300678</v>
      </c>
      <c r="D76" s="19"/>
      <c r="E76" s="20"/>
      <c r="F76" s="20"/>
      <c r="G76" s="20"/>
      <c r="H76" s="21"/>
      <c r="I76" s="21"/>
      <c r="J76" s="125"/>
      <c r="K76" s="126"/>
      <c r="L76" s="132"/>
      <c r="M76" s="120">
        <f t="shared" si="6"/>
        <v>0</v>
      </c>
      <c r="N76" s="19"/>
      <c r="O76" s="23"/>
      <c r="P76" s="23"/>
      <c r="Q76" s="20"/>
      <c r="R76" s="20"/>
      <c r="S76" s="20"/>
      <c r="T76" s="20"/>
      <c r="U76" s="23"/>
      <c r="V76" s="23"/>
      <c r="W76" s="23">
        <v>552</v>
      </c>
      <c r="X76" s="23"/>
      <c r="Y76" s="23"/>
      <c r="Z76" s="20"/>
      <c r="AA76" s="20"/>
      <c r="AB76" s="20"/>
      <c r="AC76" s="20"/>
      <c r="AD76" s="20"/>
      <c r="AE76" s="20"/>
      <c r="AF76" s="20"/>
      <c r="AG76" s="24"/>
      <c r="AH76" s="20"/>
      <c r="AI76" s="20"/>
      <c r="AJ76" s="20"/>
      <c r="AK76" s="153">
        <f t="shared" si="7"/>
        <v>552</v>
      </c>
      <c r="AL76" s="154">
        <v>92</v>
      </c>
      <c r="AM76" s="21"/>
      <c r="AN76" s="21"/>
      <c r="AO76" s="21"/>
      <c r="AP76" s="22">
        <f t="shared" si="8"/>
        <v>26408.379999999986</v>
      </c>
    </row>
    <row r="77" spans="1:42" x14ac:dyDescent="0.25">
      <c r="A77" s="29">
        <v>43808</v>
      </c>
      <c r="B77" s="30" t="s">
        <v>152</v>
      </c>
      <c r="C77" s="101">
        <v>300679</v>
      </c>
      <c r="D77" s="19"/>
      <c r="E77" s="20"/>
      <c r="F77" s="20"/>
      <c r="G77" s="20"/>
      <c r="H77" s="21"/>
      <c r="I77" s="21"/>
      <c r="J77" s="125"/>
      <c r="K77" s="126"/>
      <c r="L77" s="132"/>
      <c r="M77" s="120">
        <f t="shared" si="6"/>
        <v>0</v>
      </c>
      <c r="N77" s="19"/>
      <c r="O77" s="23"/>
      <c r="P77" s="23"/>
      <c r="Q77" s="20"/>
      <c r="R77" s="20"/>
      <c r="S77" s="20"/>
      <c r="T77" s="20"/>
      <c r="U77" s="23">
        <v>396</v>
      </c>
      <c r="V77" s="23"/>
      <c r="W77" s="23"/>
      <c r="X77" s="23"/>
      <c r="Y77" s="23"/>
      <c r="Z77" s="20"/>
      <c r="AA77" s="20"/>
      <c r="AB77" s="20"/>
      <c r="AC77" s="20"/>
      <c r="AD77" s="20"/>
      <c r="AE77" s="20"/>
      <c r="AF77" s="20"/>
      <c r="AG77" s="24"/>
      <c r="AH77" s="20"/>
      <c r="AI77" s="20"/>
      <c r="AJ77" s="20"/>
      <c r="AK77" s="153">
        <f t="shared" si="7"/>
        <v>396</v>
      </c>
      <c r="AL77" s="154">
        <v>66</v>
      </c>
      <c r="AM77" s="21"/>
      <c r="AN77" s="21"/>
      <c r="AO77" s="21"/>
      <c r="AP77" s="22">
        <f t="shared" si="8"/>
        <v>26012.379999999986</v>
      </c>
    </row>
    <row r="78" spans="1:42" x14ac:dyDescent="0.25">
      <c r="A78" s="29">
        <v>43808</v>
      </c>
      <c r="B78" s="30" t="s">
        <v>154</v>
      </c>
      <c r="C78" s="101">
        <v>300680</v>
      </c>
      <c r="D78" s="19"/>
      <c r="E78" s="20"/>
      <c r="F78" s="20"/>
      <c r="G78" s="20"/>
      <c r="H78" s="21"/>
      <c r="I78" s="21"/>
      <c r="J78" s="125"/>
      <c r="K78" s="126"/>
      <c r="L78" s="132"/>
      <c r="M78" s="120">
        <f t="shared" si="6"/>
        <v>0</v>
      </c>
      <c r="N78" s="19"/>
      <c r="O78" s="23"/>
      <c r="P78" s="23"/>
      <c r="Q78" s="20"/>
      <c r="R78" s="20"/>
      <c r="S78" s="20"/>
      <c r="T78" s="20"/>
      <c r="U78" s="23"/>
      <c r="V78" s="23"/>
      <c r="W78" s="23"/>
      <c r="X78" s="23"/>
      <c r="Y78" s="23"/>
      <c r="Z78" s="20"/>
      <c r="AA78" s="20"/>
      <c r="AB78" s="20"/>
      <c r="AC78" s="20"/>
      <c r="AD78" s="20"/>
      <c r="AE78" s="20"/>
      <c r="AF78" s="20"/>
      <c r="AG78" s="24"/>
      <c r="AH78" s="20"/>
      <c r="AI78" s="20"/>
      <c r="AJ78" s="20">
        <v>480</v>
      </c>
      <c r="AK78" s="153">
        <f t="shared" si="7"/>
        <v>480</v>
      </c>
      <c r="AL78" s="154"/>
      <c r="AM78" s="21"/>
      <c r="AN78" s="21"/>
      <c r="AO78" s="21"/>
      <c r="AP78" s="22">
        <f t="shared" si="8"/>
        <v>25532.379999999986</v>
      </c>
    </row>
    <row r="79" spans="1:42" x14ac:dyDescent="0.25">
      <c r="A79" s="29">
        <v>43808</v>
      </c>
      <c r="B79" s="30" t="s">
        <v>79</v>
      </c>
      <c r="C79" s="101">
        <v>300681</v>
      </c>
      <c r="D79" s="19"/>
      <c r="E79" s="20"/>
      <c r="F79" s="20"/>
      <c r="G79" s="20"/>
      <c r="H79" s="21"/>
      <c r="I79" s="21"/>
      <c r="J79" s="125"/>
      <c r="K79" s="126"/>
      <c r="L79" s="132"/>
      <c r="M79" s="120">
        <f t="shared" si="6"/>
        <v>0</v>
      </c>
      <c r="N79" s="19">
        <v>430.4</v>
      </c>
      <c r="O79" s="23"/>
      <c r="P79" s="23"/>
      <c r="Q79" s="20">
        <v>1.8</v>
      </c>
      <c r="R79" s="20">
        <v>18</v>
      </c>
      <c r="S79" s="20"/>
      <c r="T79" s="20"/>
      <c r="U79" s="23"/>
      <c r="V79" s="23"/>
      <c r="W79" s="23"/>
      <c r="X79" s="23"/>
      <c r="Y79" s="23"/>
      <c r="Z79" s="20"/>
      <c r="AA79" s="20"/>
      <c r="AB79" s="20">
        <v>27</v>
      </c>
      <c r="AC79" s="20"/>
      <c r="AD79" s="20"/>
      <c r="AE79" s="20"/>
      <c r="AF79" s="20"/>
      <c r="AG79" s="24"/>
      <c r="AH79" s="20"/>
      <c r="AI79" s="20"/>
      <c r="AJ79" s="20"/>
      <c r="AK79" s="153">
        <f t="shared" si="7"/>
        <v>477.2</v>
      </c>
      <c r="AL79" s="154"/>
      <c r="AM79" s="21"/>
      <c r="AN79" s="21"/>
      <c r="AO79" s="21"/>
      <c r="AP79" s="22">
        <f t="shared" si="8"/>
        <v>25055.179999999986</v>
      </c>
    </row>
    <row r="80" spans="1:42" x14ac:dyDescent="0.25">
      <c r="A80" s="29">
        <v>43803</v>
      </c>
      <c r="B80" s="30" t="s">
        <v>148</v>
      </c>
      <c r="C80" s="87" t="s">
        <v>149</v>
      </c>
      <c r="D80" s="19"/>
      <c r="E80" s="20"/>
      <c r="F80" s="20"/>
      <c r="G80" s="20"/>
      <c r="H80" s="21">
        <v>100</v>
      </c>
      <c r="I80" s="21"/>
      <c r="J80" s="125"/>
      <c r="K80" s="126"/>
      <c r="L80" s="132"/>
      <c r="M80" s="120">
        <f t="shared" si="6"/>
        <v>100</v>
      </c>
      <c r="N80" s="19"/>
      <c r="O80" s="23"/>
      <c r="P80" s="23"/>
      <c r="Q80" s="20"/>
      <c r="R80" s="20"/>
      <c r="S80" s="20"/>
      <c r="T80" s="20"/>
      <c r="U80" s="23"/>
      <c r="V80" s="23"/>
      <c r="W80" s="23"/>
      <c r="X80" s="23"/>
      <c r="Y80" s="23"/>
      <c r="Z80" s="20"/>
      <c r="AA80" s="20"/>
      <c r="AB80" s="20"/>
      <c r="AC80" s="20"/>
      <c r="AD80" s="20"/>
      <c r="AE80" s="20"/>
      <c r="AF80" s="20"/>
      <c r="AG80" s="24"/>
      <c r="AH80" s="20"/>
      <c r="AI80" s="20"/>
      <c r="AJ80" s="20"/>
      <c r="AK80" s="25">
        <f t="shared" si="7"/>
        <v>0</v>
      </c>
      <c r="AL80" s="154"/>
      <c r="AM80" s="21"/>
      <c r="AN80" s="21"/>
      <c r="AO80" s="21"/>
      <c r="AP80" s="22">
        <f t="shared" si="8"/>
        <v>25155.179999999986</v>
      </c>
    </row>
    <row r="81" spans="1:42" x14ac:dyDescent="0.25">
      <c r="A81" s="29">
        <v>43803</v>
      </c>
      <c r="B81" s="30" t="s">
        <v>147</v>
      </c>
      <c r="C81" s="87" t="s">
        <v>150</v>
      </c>
      <c r="D81" s="19"/>
      <c r="E81" s="20"/>
      <c r="F81" s="20"/>
      <c r="G81" s="20"/>
      <c r="H81" s="21">
        <v>100</v>
      </c>
      <c r="I81" s="21"/>
      <c r="J81" s="125"/>
      <c r="K81" s="126"/>
      <c r="L81" s="132"/>
      <c r="M81" s="120">
        <f t="shared" si="6"/>
        <v>100</v>
      </c>
      <c r="N81" s="19"/>
      <c r="O81" s="23"/>
      <c r="P81" s="23"/>
      <c r="Q81" s="20"/>
      <c r="R81" s="20"/>
      <c r="S81" s="20"/>
      <c r="T81" s="20"/>
      <c r="U81" s="23"/>
      <c r="V81" s="23"/>
      <c r="W81" s="23"/>
      <c r="X81" s="23"/>
      <c r="Y81" s="23"/>
      <c r="Z81" s="20"/>
      <c r="AA81" s="20"/>
      <c r="AB81" s="20"/>
      <c r="AC81" s="20"/>
      <c r="AD81" s="20"/>
      <c r="AE81" s="20"/>
      <c r="AF81" s="20"/>
      <c r="AG81" s="24"/>
      <c r="AH81" s="20"/>
      <c r="AI81" s="20"/>
      <c r="AJ81" s="20"/>
      <c r="AK81" s="25">
        <f t="shared" si="7"/>
        <v>0</v>
      </c>
      <c r="AL81" s="154"/>
      <c r="AM81" s="21"/>
      <c r="AN81" s="21"/>
      <c r="AO81" s="21"/>
      <c r="AP81" s="22">
        <f t="shared" si="8"/>
        <v>25255.179999999986</v>
      </c>
    </row>
    <row r="82" spans="1:42" x14ac:dyDescent="0.25">
      <c r="A82" s="29">
        <v>43811</v>
      </c>
      <c r="B82" s="30" t="s">
        <v>155</v>
      </c>
      <c r="C82" s="87" t="s">
        <v>157</v>
      </c>
      <c r="D82" s="19"/>
      <c r="E82" s="20"/>
      <c r="F82" s="20"/>
      <c r="G82" s="20"/>
      <c r="H82" s="21">
        <v>100</v>
      </c>
      <c r="I82" s="21"/>
      <c r="J82" s="125"/>
      <c r="K82" s="126"/>
      <c r="L82" s="132"/>
      <c r="M82" s="120">
        <f t="shared" si="6"/>
        <v>100</v>
      </c>
      <c r="N82" s="19"/>
      <c r="O82" s="23"/>
      <c r="P82" s="23"/>
      <c r="Q82" s="20"/>
      <c r="R82" s="20"/>
      <c r="S82" s="20"/>
      <c r="T82" s="20"/>
      <c r="U82" s="23"/>
      <c r="V82" s="23"/>
      <c r="W82" s="23"/>
      <c r="X82" s="23"/>
      <c r="Y82" s="23"/>
      <c r="Z82" s="20"/>
      <c r="AA82" s="20"/>
      <c r="AB82" s="20"/>
      <c r="AC82" s="20"/>
      <c r="AD82" s="20"/>
      <c r="AE82" s="20"/>
      <c r="AF82" s="20"/>
      <c r="AG82" s="24"/>
      <c r="AH82" s="20"/>
      <c r="AI82" s="20"/>
      <c r="AJ82" s="20"/>
      <c r="AK82" s="25">
        <f t="shared" si="7"/>
        <v>0</v>
      </c>
      <c r="AL82" s="154"/>
      <c r="AM82" s="21"/>
      <c r="AN82" s="21"/>
      <c r="AO82" s="21"/>
      <c r="AP82" s="22">
        <f t="shared" si="8"/>
        <v>25355.179999999986</v>
      </c>
    </row>
    <row r="83" spans="1:42" x14ac:dyDescent="0.25">
      <c r="A83" s="29">
        <v>43830</v>
      </c>
      <c r="B83" s="30" t="s">
        <v>156</v>
      </c>
      <c r="C83" s="87" t="s">
        <v>158</v>
      </c>
      <c r="D83" s="19"/>
      <c r="E83" s="20"/>
      <c r="F83" s="20"/>
      <c r="G83" s="20"/>
      <c r="H83" s="21">
        <v>100</v>
      </c>
      <c r="I83" s="21"/>
      <c r="J83" s="125"/>
      <c r="K83" s="126"/>
      <c r="L83" s="132"/>
      <c r="M83" s="120">
        <f t="shared" si="6"/>
        <v>100</v>
      </c>
      <c r="N83" s="19"/>
      <c r="O83" s="23"/>
      <c r="P83" s="23"/>
      <c r="Q83" s="20"/>
      <c r="R83" s="20"/>
      <c r="S83" s="20"/>
      <c r="T83" s="20"/>
      <c r="U83" s="23"/>
      <c r="V83" s="23"/>
      <c r="W83" s="23"/>
      <c r="X83" s="23"/>
      <c r="Y83" s="23"/>
      <c r="Z83" s="20"/>
      <c r="AA83" s="20"/>
      <c r="AB83" s="20"/>
      <c r="AC83" s="20"/>
      <c r="AD83" s="20"/>
      <c r="AE83" s="20"/>
      <c r="AF83" s="20"/>
      <c r="AG83" s="24"/>
      <c r="AH83" s="20"/>
      <c r="AI83" s="20"/>
      <c r="AJ83" s="20"/>
      <c r="AK83" s="25">
        <f t="shared" si="7"/>
        <v>0</v>
      </c>
      <c r="AL83" s="154"/>
      <c r="AM83" s="21"/>
      <c r="AN83" s="21"/>
      <c r="AO83" s="21"/>
      <c r="AP83" s="22">
        <f t="shared" si="8"/>
        <v>25455.179999999986</v>
      </c>
    </row>
    <row r="84" spans="1:42" x14ac:dyDescent="0.25">
      <c r="A84" s="29">
        <v>43871</v>
      </c>
      <c r="B84" s="30" t="s">
        <v>85</v>
      </c>
      <c r="C84" s="149">
        <v>300682</v>
      </c>
      <c r="D84" s="19"/>
      <c r="E84" s="20"/>
      <c r="F84" s="20"/>
      <c r="G84" s="20"/>
      <c r="H84" s="21"/>
      <c r="I84" s="21"/>
      <c r="J84" s="125"/>
      <c r="K84" s="126"/>
      <c r="L84" s="132"/>
      <c r="M84" s="120">
        <f t="shared" si="6"/>
        <v>0</v>
      </c>
      <c r="N84" s="19"/>
      <c r="O84" s="23"/>
      <c r="P84" s="23"/>
      <c r="Q84" s="20"/>
      <c r="R84" s="20"/>
      <c r="S84" s="20"/>
      <c r="T84" s="20"/>
      <c r="U84" s="23"/>
      <c r="V84" s="23">
        <v>144.34</v>
      </c>
      <c r="W84" s="23"/>
      <c r="X84" s="23"/>
      <c r="Y84" s="23"/>
      <c r="Z84" s="20"/>
      <c r="AA84" s="20"/>
      <c r="AB84" s="20"/>
      <c r="AC84" s="20"/>
      <c r="AD84" s="20"/>
      <c r="AE84" s="20"/>
      <c r="AF84" s="20"/>
      <c r="AG84" s="24"/>
      <c r="AH84" s="20"/>
      <c r="AI84" s="20"/>
      <c r="AJ84" s="20"/>
      <c r="AK84" s="153">
        <f t="shared" si="7"/>
        <v>144.34</v>
      </c>
      <c r="AL84" s="154">
        <v>13.89</v>
      </c>
      <c r="AM84" s="21"/>
      <c r="AN84" s="21"/>
      <c r="AO84" s="21"/>
      <c r="AP84" s="22">
        <f t="shared" si="8"/>
        <v>25310.839999999986</v>
      </c>
    </row>
    <row r="85" spans="1:42" x14ac:dyDescent="0.25">
      <c r="A85" s="29">
        <v>43871</v>
      </c>
      <c r="B85" s="30" t="s">
        <v>79</v>
      </c>
      <c r="C85" s="149">
        <v>300683</v>
      </c>
      <c r="D85" s="19"/>
      <c r="E85" s="20"/>
      <c r="F85" s="20"/>
      <c r="G85" s="20"/>
      <c r="H85" s="21"/>
      <c r="I85" s="21"/>
      <c r="J85" s="125"/>
      <c r="K85" s="126"/>
      <c r="L85" s="132"/>
      <c r="M85" s="120">
        <f t="shared" si="6"/>
        <v>0</v>
      </c>
      <c r="N85" s="19">
        <v>945.64</v>
      </c>
      <c r="O85" s="23"/>
      <c r="P85" s="23"/>
      <c r="Q85" s="20">
        <v>1.8</v>
      </c>
      <c r="R85" s="20">
        <v>36</v>
      </c>
      <c r="S85" s="20"/>
      <c r="T85" s="20"/>
      <c r="U85" s="23"/>
      <c r="V85" s="23"/>
      <c r="W85" s="23"/>
      <c r="X85" s="23"/>
      <c r="Y85" s="23"/>
      <c r="Z85" s="20"/>
      <c r="AA85" s="20"/>
      <c r="AB85" s="20">
        <v>54</v>
      </c>
      <c r="AC85" s="20"/>
      <c r="AD85" s="20"/>
      <c r="AE85" s="20"/>
      <c r="AF85" s="20"/>
      <c r="AG85" s="24"/>
      <c r="AH85" s="20"/>
      <c r="AI85" s="20"/>
      <c r="AJ85" s="20"/>
      <c r="AK85" s="153">
        <f t="shared" si="7"/>
        <v>1037.44</v>
      </c>
      <c r="AL85" s="154"/>
      <c r="AM85" s="21"/>
      <c r="AN85" s="21"/>
      <c r="AO85" s="21"/>
      <c r="AP85" s="22">
        <f t="shared" si="8"/>
        <v>24273.399999999987</v>
      </c>
    </row>
    <row r="86" spans="1:42" x14ac:dyDescent="0.25">
      <c r="A86" s="29">
        <v>43899</v>
      </c>
      <c r="B86" s="30" t="s">
        <v>159</v>
      </c>
      <c r="C86" s="149">
        <v>300684</v>
      </c>
      <c r="D86" s="19"/>
      <c r="E86" s="20"/>
      <c r="F86" s="20"/>
      <c r="G86" s="20"/>
      <c r="H86" s="21"/>
      <c r="I86" s="21"/>
      <c r="J86" s="125"/>
      <c r="K86" s="126"/>
      <c r="L86" s="132"/>
      <c r="M86" s="120">
        <f t="shared" si="6"/>
        <v>0</v>
      </c>
      <c r="N86" s="19"/>
      <c r="O86" s="23"/>
      <c r="P86" s="23"/>
      <c r="Q86" s="20"/>
      <c r="R86" s="20"/>
      <c r="S86" s="20"/>
      <c r="T86" s="20"/>
      <c r="U86" s="23"/>
      <c r="V86" s="23"/>
      <c r="W86" s="23"/>
      <c r="X86" s="23"/>
      <c r="Y86" s="23"/>
      <c r="Z86" s="20"/>
      <c r="AA86" s="20"/>
      <c r="AB86" s="20"/>
      <c r="AC86" s="20"/>
      <c r="AD86" s="20"/>
      <c r="AE86" s="20"/>
      <c r="AF86" s="20"/>
      <c r="AG86" s="24">
        <v>300</v>
      </c>
      <c r="AH86" s="20"/>
      <c r="AI86" s="20"/>
      <c r="AJ86" s="20"/>
      <c r="AK86" s="153">
        <f t="shared" si="7"/>
        <v>300</v>
      </c>
      <c r="AL86" s="154"/>
      <c r="AM86" s="21"/>
      <c r="AN86" s="21"/>
      <c r="AO86" s="21"/>
      <c r="AP86" s="22">
        <f t="shared" si="8"/>
        <v>23973.399999999987</v>
      </c>
    </row>
    <row r="87" spans="1:42" x14ac:dyDescent="0.25">
      <c r="A87" s="29">
        <v>43899</v>
      </c>
      <c r="B87" s="30" t="s">
        <v>121</v>
      </c>
      <c r="C87" s="149">
        <v>300685</v>
      </c>
      <c r="D87" s="19"/>
      <c r="E87" s="20"/>
      <c r="F87" s="20"/>
      <c r="G87" s="20"/>
      <c r="H87" s="21"/>
      <c r="I87" s="21"/>
      <c r="J87" s="125"/>
      <c r="K87" s="126"/>
      <c r="L87" s="132"/>
      <c r="M87" s="120">
        <f t="shared" si="6"/>
        <v>0</v>
      </c>
      <c r="N87" s="19"/>
      <c r="O87" s="23"/>
      <c r="P87" s="23"/>
      <c r="Q87" s="20"/>
      <c r="R87" s="20"/>
      <c r="S87" s="20"/>
      <c r="T87" s="20"/>
      <c r="U87" s="23">
        <v>552</v>
      </c>
      <c r="V87" s="23"/>
      <c r="W87" s="23"/>
      <c r="X87" s="23"/>
      <c r="Y87" s="23"/>
      <c r="Z87" s="20"/>
      <c r="AA87" s="20"/>
      <c r="AB87" s="20"/>
      <c r="AC87" s="20"/>
      <c r="AD87" s="20"/>
      <c r="AE87" s="20"/>
      <c r="AF87" s="20"/>
      <c r="AG87" s="24"/>
      <c r="AH87" s="20"/>
      <c r="AI87" s="20"/>
      <c r="AJ87" s="20"/>
      <c r="AK87" s="153">
        <f t="shared" si="7"/>
        <v>552</v>
      </c>
      <c r="AL87" s="154">
        <v>92</v>
      </c>
      <c r="AM87" s="21"/>
      <c r="AN87" s="21"/>
      <c r="AO87" s="21"/>
      <c r="AP87" s="22">
        <f t="shared" si="8"/>
        <v>23421.399999999987</v>
      </c>
    </row>
    <row r="88" spans="1:42" x14ac:dyDescent="0.25">
      <c r="A88" s="29">
        <v>43899</v>
      </c>
      <c r="B88" s="30" t="s">
        <v>160</v>
      </c>
      <c r="C88" s="149">
        <v>300686</v>
      </c>
      <c r="D88" s="19"/>
      <c r="E88" s="20"/>
      <c r="F88" s="20"/>
      <c r="G88" s="20"/>
      <c r="H88" s="21"/>
      <c r="I88" s="21"/>
      <c r="J88" s="125"/>
      <c r="K88" s="126"/>
      <c r="L88" s="132"/>
      <c r="M88" s="120">
        <f t="shared" si="6"/>
        <v>0</v>
      </c>
      <c r="N88" s="19"/>
      <c r="O88" s="23"/>
      <c r="P88" s="23"/>
      <c r="Q88" s="20"/>
      <c r="R88" s="20"/>
      <c r="S88" s="20"/>
      <c r="T88" s="20"/>
      <c r="U88" s="23"/>
      <c r="V88" s="23"/>
      <c r="W88" s="23"/>
      <c r="X88" s="23"/>
      <c r="Y88" s="23"/>
      <c r="Z88" s="20"/>
      <c r="AA88" s="20"/>
      <c r="AB88" s="20">
        <v>48.24</v>
      </c>
      <c r="AC88" s="20"/>
      <c r="AD88" s="20"/>
      <c r="AE88" s="20"/>
      <c r="AF88" s="20"/>
      <c r="AG88" s="24"/>
      <c r="AH88" s="20"/>
      <c r="AI88" s="20"/>
      <c r="AJ88" s="20"/>
      <c r="AK88" s="153">
        <f t="shared" si="7"/>
        <v>48.24</v>
      </c>
      <c r="AL88" s="154">
        <v>8.0399999999999991</v>
      </c>
      <c r="AM88" s="21"/>
      <c r="AN88" s="21"/>
      <c r="AO88" s="21"/>
      <c r="AP88" s="22">
        <f t="shared" si="8"/>
        <v>23373.159999999985</v>
      </c>
    </row>
    <row r="89" spans="1:42" x14ac:dyDescent="0.25">
      <c r="A89" s="29">
        <v>43899</v>
      </c>
      <c r="B89" s="30" t="s">
        <v>79</v>
      </c>
      <c r="C89" s="149">
        <v>300687</v>
      </c>
      <c r="D89" s="19"/>
      <c r="E89" s="20"/>
      <c r="F89" s="20"/>
      <c r="G89" s="20"/>
      <c r="H89" s="21"/>
      <c r="I89" s="21"/>
      <c r="J89" s="125"/>
      <c r="K89" s="126"/>
      <c r="L89" s="132"/>
      <c r="M89" s="120">
        <f t="shared" si="6"/>
        <v>0</v>
      </c>
      <c r="N89" s="19">
        <v>440</v>
      </c>
      <c r="O89" s="23"/>
      <c r="P89" s="23"/>
      <c r="Q89" s="20">
        <v>1.8</v>
      </c>
      <c r="R89" s="20">
        <v>18</v>
      </c>
      <c r="S89" s="20"/>
      <c r="T89" s="20"/>
      <c r="U89" s="23"/>
      <c r="V89" s="23"/>
      <c r="W89" s="23"/>
      <c r="X89" s="23"/>
      <c r="Y89" s="23"/>
      <c r="Z89" s="20"/>
      <c r="AA89" s="20"/>
      <c r="AB89" s="20">
        <v>27</v>
      </c>
      <c r="AC89" s="20"/>
      <c r="AD89" s="20"/>
      <c r="AE89" s="20"/>
      <c r="AF89" s="20"/>
      <c r="AG89" s="24"/>
      <c r="AH89" s="20"/>
      <c r="AI89" s="20"/>
      <c r="AJ89" s="20"/>
      <c r="AK89" s="153">
        <f t="shared" si="7"/>
        <v>486.8</v>
      </c>
      <c r="AL89" s="20"/>
      <c r="AM89" s="21"/>
      <c r="AN89" s="21"/>
      <c r="AO89" s="21"/>
      <c r="AP89" s="22">
        <f t="shared" si="8"/>
        <v>22886.359999999986</v>
      </c>
    </row>
    <row r="90" spans="1:42" x14ac:dyDescent="0.25">
      <c r="A90" s="29">
        <v>43899</v>
      </c>
      <c r="B90" s="30" t="s">
        <v>161</v>
      </c>
      <c r="C90" s="149">
        <v>300688</v>
      </c>
      <c r="D90" s="19"/>
      <c r="E90" s="20"/>
      <c r="F90" s="20"/>
      <c r="G90" s="20"/>
      <c r="H90" s="21"/>
      <c r="I90" s="21"/>
      <c r="J90" s="125"/>
      <c r="K90" s="126"/>
      <c r="L90" s="132"/>
      <c r="M90" s="120">
        <f t="shared" si="6"/>
        <v>0</v>
      </c>
      <c r="N90" s="19"/>
      <c r="O90" s="23"/>
      <c r="P90" s="23"/>
      <c r="Q90" s="20"/>
      <c r="R90" s="20"/>
      <c r="S90" s="20"/>
      <c r="T90" s="20"/>
      <c r="U90" s="23"/>
      <c r="V90" s="23"/>
      <c r="W90" s="23"/>
      <c r="X90" s="23"/>
      <c r="Y90" s="23"/>
      <c r="Z90" s="20"/>
      <c r="AA90" s="20"/>
      <c r="AB90" s="20"/>
      <c r="AC90" s="20"/>
      <c r="AD90" s="20"/>
      <c r="AE90" s="20"/>
      <c r="AF90" s="20"/>
      <c r="AG90" s="24"/>
      <c r="AH90" s="20"/>
      <c r="AI90" s="20">
        <v>500</v>
      </c>
      <c r="AJ90" s="20"/>
      <c r="AK90" s="153">
        <f t="shared" si="7"/>
        <v>500</v>
      </c>
      <c r="AL90" s="20"/>
      <c r="AM90" s="21"/>
      <c r="AN90" s="21"/>
      <c r="AO90" s="21"/>
      <c r="AP90" s="22">
        <f t="shared" si="8"/>
        <v>22386.359999999986</v>
      </c>
    </row>
    <row r="91" spans="1:42" x14ac:dyDescent="0.25">
      <c r="A91" s="29">
        <v>43899</v>
      </c>
      <c r="B91" s="30" t="s">
        <v>161</v>
      </c>
      <c r="C91" s="149">
        <v>300689</v>
      </c>
      <c r="D91" s="19"/>
      <c r="E91" s="20"/>
      <c r="F91" s="20"/>
      <c r="G91" s="20"/>
      <c r="H91" s="21"/>
      <c r="I91" s="21"/>
      <c r="J91" s="125"/>
      <c r="K91" s="126"/>
      <c r="L91" s="132"/>
      <c r="M91" s="120">
        <f t="shared" si="6"/>
        <v>0</v>
      </c>
      <c r="N91" s="19"/>
      <c r="O91" s="23"/>
      <c r="P91" s="23"/>
      <c r="Q91" s="20"/>
      <c r="R91" s="20"/>
      <c r="S91" s="20"/>
      <c r="T91" s="20"/>
      <c r="U91" s="23"/>
      <c r="V91" s="23"/>
      <c r="W91" s="23"/>
      <c r="X91" s="23"/>
      <c r="Y91" s="23"/>
      <c r="Z91" s="20"/>
      <c r="AA91" s="20"/>
      <c r="AB91" s="20"/>
      <c r="AC91" s="20"/>
      <c r="AD91" s="20"/>
      <c r="AE91" s="20"/>
      <c r="AF91" s="20"/>
      <c r="AG91" s="24"/>
      <c r="AH91" s="20"/>
      <c r="AI91" s="20">
        <v>380</v>
      </c>
      <c r="AJ91" s="20"/>
      <c r="AK91" s="153">
        <f t="shared" si="7"/>
        <v>380</v>
      </c>
      <c r="AL91" s="20"/>
      <c r="AM91" s="21"/>
      <c r="AN91" s="21"/>
      <c r="AO91" s="21"/>
      <c r="AP91" s="22">
        <f t="shared" si="8"/>
        <v>22006.359999999986</v>
      </c>
    </row>
    <row r="92" spans="1:42" x14ac:dyDescent="0.25">
      <c r="A92" s="29">
        <v>43901</v>
      </c>
      <c r="B92" s="30" t="s">
        <v>164</v>
      </c>
      <c r="C92" s="87" t="s">
        <v>165</v>
      </c>
      <c r="D92" s="19"/>
      <c r="E92" s="20"/>
      <c r="F92" s="20"/>
      <c r="G92" s="20"/>
      <c r="H92" s="21">
        <v>100</v>
      </c>
      <c r="I92" s="21"/>
      <c r="J92" s="125"/>
      <c r="K92" s="126"/>
      <c r="L92" s="132"/>
      <c r="M92" s="120">
        <f t="shared" si="6"/>
        <v>100</v>
      </c>
      <c r="N92" s="19"/>
      <c r="O92" s="23"/>
      <c r="P92" s="23"/>
      <c r="Q92" s="20"/>
      <c r="R92" s="20"/>
      <c r="S92" s="20"/>
      <c r="T92" s="20"/>
      <c r="U92" s="23"/>
      <c r="V92" s="23"/>
      <c r="W92" s="23"/>
      <c r="X92" s="23"/>
      <c r="Y92" s="23"/>
      <c r="Z92" s="20"/>
      <c r="AA92" s="20"/>
      <c r="AB92" s="20"/>
      <c r="AC92" s="20"/>
      <c r="AD92" s="20"/>
      <c r="AE92" s="20"/>
      <c r="AF92" s="20"/>
      <c r="AG92" s="24"/>
      <c r="AH92" s="20"/>
      <c r="AI92" s="20"/>
      <c r="AJ92" s="20"/>
      <c r="AK92" s="25">
        <f t="shared" si="7"/>
        <v>0</v>
      </c>
      <c r="AL92" s="20"/>
      <c r="AM92" s="21"/>
      <c r="AN92" s="21"/>
      <c r="AO92" s="21"/>
      <c r="AP92" s="22">
        <f t="shared" si="8"/>
        <v>22106.359999999986</v>
      </c>
    </row>
    <row r="93" spans="1:42" ht="15.75" thickBot="1" x14ac:dyDescent="0.3">
      <c r="A93" s="29">
        <v>43908</v>
      </c>
      <c r="B93" s="30" t="s">
        <v>162</v>
      </c>
      <c r="C93" s="87"/>
      <c r="D93" s="19"/>
      <c r="E93" s="20"/>
      <c r="F93" s="20"/>
      <c r="G93" s="20"/>
      <c r="H93" s="21">
        <v>100</v>
      </c>
      <c r="I93" s="21"/>
      <c r="J93" s="125"/>
      <c r="K93" s="126"/>
      <c r="L93" s="132"/>
      <c r="M93" s="120">
        <f t="shared" si="6"/>
        <v>100</v>
      </c>
      <c r="N93" s="19"/>
      <c r="O93" s="23"/>
      <c r="P93" s="23"/>
      <c r="Q93" s="20"/>
      <c r="R93" s="20"/>
      <c r="S93" s="20"/>
      <c r="T93" s="20"/>
      <c r="U93" s="23"/>
      <c r="V93" s="23"/>
      <c r="W93" s="23"/>
      <c r="X93" s="23"/>
      <c r="Y93" s="23"/>
      <c r="Z93" s="20"/>
      <c r="AA93" s="20"/>
      <c r="AB93" s="20"/>
      <c r="AC93" s="20"/>
      <c r="AD93" s="20"/>
      <c r="AE93" s="20"/>
      <c r="AF93" s="20"/>
      <c r="AG93" s="24"/>
      <c r="AH93" s="20"/>
      <c r="AI93" s="20"/>
      <c r="AJ93" s="20"/>
      <c r="AK93" s="25">
        <f t="shared" si="7"/>
        <v>0</v>
      </c>
      <c r="AL93" s="20"/>
      <c r="AM93" s="21"/>
      <c r="AN93" s="21"/>
      <c r="AO93" s="21"/>
      <c r="AP93" s="22">
        <f t="shared" si="8"/>
        <v>22206.359999999986</v>
      </c>
    </row>
    <row r="94" spans="1:42" s="48" customFormat="1" ht="15.75" thickBot="1" x14ac:dyDescent="0.3">
      <c r="A94" s="43"/>
      <c r="B94" s="44"/>
      <c r="C94" s="45"/>
      <c r="D94" s="46">
        <f t="shared" ref="D94:AO94" si="9">SUM(D6:D93)</f>
        <v>12473</v>
      </c>
      <c r="E94" s="46">
        <f t="shared" si="9"/>
        <v>843</v>
      </c>
      <c r="F94" s="46">
        <f t="shared" si="9"/>
        <v>51.34</v>
      </c>
      <c r="G94" s="46">
        <f t="shared" si="9"/>
        <v>0</v>
      </c>
      <c r="H94" s="46">
        <f t="shared" si="9"/>
        <v>1335</v>
      </c>
      <c r="I94" s="46">
        <f t="shared" si="9"/>
        <v>873.5</v>
      </c>
      <c r="J94" s="46">
        <f t="shared" si="9"/>
        <v>0</v>
      </c>
      <c r="K94" s="46">
        <f t="shared" si="9"/>
        <v>643.5</v>
      </c>
      <c r="L94" s="46">
        <f t="shared" si="9"/>
        <v>107.6</v>
      </c>
      <c r="M94" s="46">
        <f t="shared" si="9"/>
        <v>15575.84</v>
      </c>
      <c r="N94" s="46">
        <f t="shared" si="9"/>
        <v>5007.5</v>
      </c>
      <c r="O94" s="46">
        <f t="shared" si="9"/>
        <v>0</v>
      </c>
      <c r="P94" s="46">
        <f t="shared" si="9"/>
        <v>107.6</v>
      </c>
      <c r="Q94" s="46">
        <f t="shared" si="9"/>
        <v>44.54999999999999</v>
      </c>
      <c r="R94" s="46">
        <f t="shared" si="9"/>
        <v>216</v>
      </c>
      <c r="S94" s="46">
        <f t="shared" si="9"/>
        <v>108</v>
      </c>
      <c r="T94" s="46">
        <f t="shared" si="9"/>
        <v>1604.71</v>
      </c>
      <c r="U94" s="46">
        <f t="shared" si="9"/>
        <v>1557.6599999999999</v>
      </c>
      <c r="V94" s="46">
        <f t="shared" si="9"/>
        <v>1494.58</v>
      </c>
      <c r="W94" s="46">
        <f t="shared" si="9"/>
        <v>1058.4000000000001</v>
      </c>
      <c r="X94" s="46">
        <f t="shared" si="9"/>
        <v>120</v>
      </c>
      <c r="Y94" s="46">
        <f t="shared" si="9"/>
        <v>0</v>
      </c>
      <c r="Z94" s="46">
        <f t="shared" si="9"/>
        <v>368.90999999999997</v>
      </c>
      <c r="AA94" s="46">
        <f t="shared" si="9"/>
        <v>0</v>
      </c>
      <c r="AB94" s="46">
        <f t="shared" si="9"/>
        <v>659.36999999999989</v>
      </c>
      <c r="AC94" s="46">
        <f t="shared" si="9"/>
        <v>0</v>
      </c>
      <c r="AD94" s="46">
        <f t="shared" si="9"/>
        <v>235.51999999999998</v>
      </c>
      <c r="AE94" s="46">
        <f t="shared" si="9"/>
        <v>500</v>
      </c>
      <c r="AF94" s="46">
        <f t="shared" si="9"/>
        <v>150</v>
      </c>
      <c r="AG94" s="46">
        <f t="shared" si="9"/>
        <v>778.24</v>
      </c>
      <c r="AH94" s="46">
        <f t="shared" si="9"/>
        <v>822</v>
      </c>
      <c r="AI94" s="46">
        <f t="shared" si="9"/>
        <v>1000</v>
      </c>
      <c r="AJ94" s="46">
        <f t="shared" si="9"/>
        <v>1145</v>
      </c>
      <c r="AK94" s="46">
        <f t="shared" si="9"/>
        <v>16978.04</v>
      </c>
      <c r="AL94" s="46">
        <f t="shared" si="9"/>
        <v>745.02999999999986</v>
      </c>
      <c r="AM94" s="46">
        <f t="shared" si="9"/>
        <v>643.5</v>
      </c>
      <c r="AN94" s="46">
        <f t="shared" si="9"/>
        <v>107.6</v>
      </c>
      <c r="AO94" s="46">
        <f t="shared" si="9"/>
        <v>0</v>
      </c>
      <c r="AP94" s="47"/>
    </row>
    <row r="95" spans="1:42" ht="15.75" thickBot="1" x14ac:dyDescent="0.3">
      <c r="I95" s="145"/>
      <c r="M95" s="49">
        <f>M94-D94</f>
        <v>3102.84</v>
      </c>
      <c r="N95" s="49">
        <f>N94+O94+P94+Q94+R94</f>
        <v>5375.6500000000005</v>
      </c>
      <c r="O95" s="49"/>
      <c r="P95" s="49"/>
      <c r="Q95" s="49"/>
      <c r="R95" s="49"/>
      <c r="S95" s="49"/>
      <c r="T95" s="49"/>
      <c r="U95" s="49">
        <f>U94+V94+W94+X94+Y94</f>
        <v>4230.6399999999994</v>
      </c>
      <c r="V95" s="49"/>
      <c r="W95" s="49"/>
      <c r="X95" s="49"/>
      <c r="Y95" s="49"/>
      <c r="Z95" s="49">
        <f>Z94+AA94</f>
        <v>368.90999999999997</v>
      </c>
      <c r="AA95" s="49"/>
      <c r="AB95" s="49">
        <f>AB94+AC94+AD94</f>
        <v>894.88999999999987</v>
      </c>
      <c r="AC95" s="49"/>
      <c r="AD95" s="49"/>
      <c r="AE95" s="49"/>
      <c r="AF95" s="49"/>
      <c r="AG95" s="50"/>
      <c r="AH95" s="49"/>
      <c r="AI95" s="49"/>
      <c r="AJ95" s="57"/>
      <c r="AK95" s="51"/>
      <c r="AL95" s="59"/>
      <c r="AM95" s="58"/>
      <c r="AN95" s="58"/>
      <c r="AO95" s="58"/>
      <c r="AP95" s="49"/>
    </row>
    <row r="96" spans="1:42" x14ac:dyDescent="0.25">
      <c r="I96" s="145"/>
      <c r="R96" s="49"/>
      <c r="T96" s="1" t="s">
        <v>163</v>
      </c>
      <c r="U96" s="49">
        <f>U94+W94+X94+Y94</f>
        <v>2736.06</v>
      </c>
      <c r="Z96" s="49"/>
      <c r="AA96" s="49"/>
      <c r="AK96" s="49">
        <f>AK94-N95</f>
        <v>11602.39</v>
      </c>
      <c r="AL96" s="49"/>
    </row>
    <row r="97" spans="19:43" x14ac:dyDescent="0.25">
      <c r="T97" s="49"/>
      <c r="AK97" s="49"/>
      <c r="AM97" s="1">
        <v>5.54</v>
      </c>
      <c r="AQ97" s="52"/>
    </row>
    <row r="98" spans="19:43" x14ac:dyDescent="0.25">
      <c r="AK98" s="53"/>
      <c r="AM98" s="49">
        <f>AM97+AM94</f>
        <v>649.04</v>
      </c>
    </row>
    <row r="99" spans="19:43" x14ac:dyDescent="0.25">
      <c r="AK99" s="49"/>
      <c r="AL99" s="53"/>
    </row>
    <row r="100" spans="19:43" ht="15.75" thickBot="1" x14ac:dyDescent="0.3">
      <c r="S100" s="27"/>
      <c r="T100" s="49"/>
    </row>
    <row r="101" spans="19:43" x14ac:dyDescent="0.25">
      <c r="AK101" s="49"/>
    </row>
  </sheetData>
  <autoFilter ref="A4:AQ95" xr:uid="{8241A175-488F-4A73-A1B8-969170864315}"/>
  <sortState xmlns:xlrd2="http://schemas.microsoft.com/office/spreadsheetml/2017/richdata2" ref="A91:AQ93">
    <sortCondition ref="A91:A93"/>
  </sortState>
  <mergeCells count="31">
    <mergeCell ref="AN3:AN4"/>
    <mergeCell ref="AO3:AO4"/>
    <mergeCell ref="L3:L4"/>
    <mergeCell ref="A1:B1"/>
    <mergeCell ref="J3:J4"/>
    <mergeCell ref="T3:T4"/>
    <mergeCell ref="S3:S4"/>
    <mergeCell ref="O3:Q3"/>
    <mergeCell ref="F3:F4"/>
    <mergeCell ref="N3:N4"/>
    <mergeCell ref="K3:K4"/>
    <mergeCell ref="A2:C2"/>
    <mergeCell ref="A3:A4"/>
    <mergeCell ref="B3:B4"/>
    <mergeCell ref="C3:C4"/>
    <mergeCell ref="D3:D4"/>
    <mergeCell ref="E3:E4"/>
    <mergeCell ref="G3:G4"/>
    <mergeCell ref="H3:H4"/>
    <mergeCell ref="AG3:AG4"/>
    <mergeCell ref="V3:Y3"/>
    <mergeCell ref="AB3:AB4"/>
    <mergeCell ref="AE3:AE4"/>
    <mergeCell ref="U3:U4"/>
    <mergeCell ref="Z3:Z4"/>
    <mergeCell ref="AC3:AD3"/>
    <mergeCell ref="AI3:AI4"/>
    <mergeCell ref="AJ3:AJ4"/>
    <mergeCell ref="AM3:AM4"/>
    <mergeCell ref="I3:I4"/>
    <mergeCell ref="M3:M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28"/>
  <sheetViews>
    <sheetView topLeftCell="A2" zoomScaleNormal="100" workbookViewId="0">
      <selection activeCell="G1" sqref="G1:Q22"/>
    </sheetView>
  </sheetViews>
  <sheetFormatPr defaultRowHeight="15" x14ac:dyDescent="0.25"/>
  <cols>
    <col min="1" max="1" width="10.7109375" style="1" bestFit="1" customWidth="1"/>
    <col min="2" max="2" width="7" style="1" customWidth="1"/>
    <col min="3" max="3" width="22.7109375" style="1" bestFit="1" customWidth="1"/>
    <col min="4" max="4" width="10.5703125" style="1" bestFit="1" customWidth="1"/>
    <col min="5" max="5" width="9.5703125" style="1" bestFit="1" customWidth="1"/>
    <col min="6" max="6" width="4.85546875" style="1" bestFit="1" customWidth="1"/>
    <col min="7" max="7" width="10.7109375" style="1" bestFit="1" customWidth="1"/>
    <col min="8" max="8" width="18.85546875" style="1" bestFit="1" customWidth="1"/>
    <col min="9" max="9" width="7.85546875" style="1" bestFit="1" customWidth="1"/>
    <col min="10" max="10" width="10.5703125" style="1" bestFit="1" customWidth="1"/>
    <col min="11" max="11" width="8.42578125" style="1" bestFit="1" customWidth="1"/>
    <col min="12" max="14" width="11" style="1" customWidth="1"/>
    <col min="15" max="15" width="8.140625" style="1" bestFit="1" customWidth="1"/>
    <col min="16" max="16" width="11" style="1" customWidth="1"/>
    <col min="17" max="17" width="9.7109375" style="1" bestFit="1" customWidth="1"/>
    <col min="18" max="16384" width="9.140625" style="1"/>
  </cols>
  <sheetData>
    <row r="1" spans="1:17" ht="30" customHeight="1" thickBot="1" x14ac:dyDescent="0.4">
      <c r="A1" s="277" t="s">
        <v>68</v>
      </c>
      <c r="B1" s="277"/>
      <c r="C1" s="277"/>
      <c r="D1" s="277"/>
      <c r="E1" s="277"/>
      <c r="F1" s="277"/>
      <c r="G1" s="277" t="s">
        <v>68</v>
      </c>
      <c r="H1" s="277"/>
      <c r="I1" s="277"/>
      <c r="J1" s="277"/>
      <c r="K1" s="277"/>
      <c r="L1" s="277"/>
    </row>
    <row r="2" spans="1:17" x14ac:dyDescent="0.25">
      <c r="A2" s="288" t="s">
        <v>19</v>
      </c>
      <c r="B2" s="289"/>
      <c r="C2" s="289"/>
      <c r="D2" s="289"/>
      <c r="E2" s="289"/>
      <c r="F2" s="290"/>
      <c r="G2" s="264" t="s">
        <v>0</v>
      </c>
      <c r="H2" s="264"/>
      <c r="I2" s="265"/>
      <c r="J2" s="263" t="s">
        <v>8</v>
      </c>
      <c r="K2" s="265"/>
      <c r="L2" s="98" t="s">
        <v>9</v>
      </c>
      <c r="M2" s="99"/>
      <c r="N2" s="99"/>
      <c r="O2" s="100"/>
      <c r="P2" s="99"/>
      <c r="Q2" s="7"/>
    </row>
    <row r="3" spans="1:17" s="11" customFormat="1" x14ac:dyDescent="0.25">
      <c r="A3" s="275" t="s">
        <v>1</v>
      </c>
      <c r="B3" s="271" t="s">
        <v>20</v>
      </c>
      <c r="C3" s="271" t="s">
        <v>2</v>
      </c>
      <c r="D3" s="273" t="s">
        <v>22</v>
      </c>
      <c r="E3" s="275" t="s">
        <v>25</v>
      </c>
      <c r="F3" s="273" t="s">
        <v>21</v>
      </c>
      <c r="G3" s="271" t="s">
        <v>1</v>
      </c>
      <c r="H3" s="268" t="s">
        <v>2</v>
      </c>
      <c r="I3" s="244" t="s">
        <v>3</v>
      </c>
      <c r="J3" s="284"/>
      <c r="K3" s="286" t="s">
        <v>7</v>
      </c>
      <c r="L3" s="281" t="s">
        <v>93</v>
      </c>
      <c r="M3" s="278" t="s">
        <v>86</v>
      </c>
      <c r="N3" s="278" t="s">
        <v>87</v>
      </c>
      <c r="O3" s="244" t="s">
        <v>7</v>
      </c>
      <c r="P3" s="259" t="s">
        <v>5</v>
      </c>
      <c r="Q3" s="279" t="s">
        <v>10</v>
      </c>
    </row>
    <row r="4" spans="1:17" s="11" customFormat="1" ht="15.75" thickBot="1" x14ac:dyDescent="0.3">
      <c r="A4" s="276"/>
      <c r="B4" s="272"/>
      <c r="C4" s="272"/>
      <c r="D4" s="274"/>
      <c r="E4" s="276"/>
      <c r="F4" s="274"/>
      <c r="G4" s="283"/>
      <c r="H4" s="269"/>
      <c r="I4" s="245"/>
      <c r="J4" s="285"/>
      <c r="K4" s="287"/>
      <c r="L4" s="282"/>
      <c r="M4" s="278"/>
      <c r="N4" s="278"/>
      <c r="O4" s="245"/>
      <c r="P4" s="260" t="s">
        <v>5</v>
      </c>
      <c r="Q4" s="280"/>
    </row>
    <row r="5" spans="1:17" x14ac:dyDescent="0.25">
      <c r="A5" s="60"/>
      <c r="B5" s="61"/>
      <c r="C5" s="62" t="s">
        <v>51</v>
      </c>
      <c r="D5" s="42">
        <v>150</v>
      </c>
      <c r="E5" s="63"/>
      <c r="F5" s="41"/>
      <c r="G5" s="94">
        <v>43191</v>
      </c>
      <c r="H5" s="95" t="s">
        <v>14</v>
      </c>
      <c r="I5" s="96"/>
      <c r="J5" s="102"/>
      <c r="K5" s="103">
        <f t="shared" ref="K5:K17" si="0">SUM(J5:J5)</f>
        <v>0</v>
      </c>
      <c r="L5" s="102"/>
      <c r="M5" s="104"/>
      <c r="N5" s="105"/>
      <c r="O5" s="106">
        <f ca="1">SUM(L5:P5)</f>
        <v>0</v>
      </c>
      <c r="P5" s="107"/>
      <c r="Q5" s="108">
        <v>-78.410000000000352</v>
      </c>
    </row>
    <row r="6" spans="1:17" x14ac:dyDescent="0.25">
      <c r="A6" s="60"/>
      <c r="B6" s="65"/>
      <c r="C6" s="1" t="s">
        <v>52</v>
      </c>
      <c r="D6" s="41">
        <v>100</v>
      </c>
      <c r="E6" s="63"/>
      <c r="F6" s="41"/>
      <c r="G6" s="113">
        <v>43563</v>
      </c>
      <c r="H6" s="114" t="s">
        <v>61</v>
      </c>
      <c r="I6" s="115">
        <v>300630</v>
      </c>
      <c r="J6" s="116">
        <v>152.55000000000001</v>
      </c>
      <c r="K6" s="22">
        <f t="shared" si="0"/>
        <v>152.55000000000001</v>
      </c>
      <c r="L6" s="32"/>
      <c r="M6" s="35"/>
      <c r="N6" s="33"/>
      <c r="O6" s="25">
        <f>SUM(L6:N6)</f>
        <v>0</v>
      </c>
      <c r="P6" s="34"/>
      <c r="Q6" s="22">
        <f>Q5+K6-O6</f>
        <v>74.13999999999966</v>
      </c>
    </row>
    <row r="7" spans="1:17" x14ac:dyDescent="0.25">
      <c r="A7" s="60"/>
      <c r="B7" s="65"/>
      <c r="C7" s="1" t="s">
        <v>26</v>
      </c>
      <c r="D7" s="41">
        <v>100</v>
      </c>
      <c r="E7" s="63"/>
      <c r="F7" s="71"/>
      <c r="G7" s="66">
        <v>43565</v>
      </c>
      <c r="H7" s="31" t="s">
        <v>91</v>
      </c>
      <c r="I7" s="67"/>
      <c r="J7" s="32"/>
      <c r="K7" s="22">
        <f t="shared" si="0"/>
        <v>0</v>
      </c>
      <c r="L7" s="32">
        <v>0</v>
      </c>
      <c r="M7" s="35">
        <v>0</v>
      </c>
      <c r="N7" s="33">
        <v>4.6500000000000004</v>
      </c>
      <c r="O7" s="25">
        <f t="shared" ref="O7:O20" si="1">SUM(L7:N7)</f>
        <v>4.6500000000000004</v>
      </c>
      <c r="P7" s="34">
        <v>0.77</v>
      </c>
      <c r="Q7" s="22">
        <f t="shared" ref="Q7:Q20" si="2">Q6+K7-O7</f>
        <v>69.489999999999654</v>
      </c>
    </row>
    <row r="8" spans="1:17" x14ac:dyDescent="0.25">
      <c r="A8" s="60"/>
      <c r="B8" s="65"/>
      <c r="C8" s="1" t="s">
        <v>27</v>
      </c>
      <c r="D8" s="41">
        <v>100</v>
      </c>
      <c r="E8" s="63"/>
      <c r="F8" s="71"/>
      <c r="G8" s="66">
        <v>43565</v>
      </c>
      <c r="H8" s="31" t="s">
        <v>92</v>
      </c>
      <c r="I8" s="67"/>
      <c r="J8" s="32"/>
      <c r="K8" s="22">
        <f t="shared" si="0"/>
        <v>0</v>
      </c>
      <c r="L8" s="32">
        <v>11.97</v>
      </c>
      <c r="M8" s="35">
        <v>0</v>
      </c>
      <c r="N8" s="33">
        <v>0</v>
      </c>
      <c r="O8" s="25">
        <f t="shared" si="1"/>
        <v>11.97</v>
      </c>
      <c r="P8" s="34">
        <v>2</v>
      </c>
      <c r="Q8" s="22">
        <f t="shared" si="2"/>
        <v>57.519999999999655</v>
      </c>
    </row>
    <row r="9" spans="1:17" x14ac:dyDescent="0.25">
      <c r="A9" s="60"/>
      <c r="B9" s="65"/>
      <c r="C9" s="1" t="s">
        <v>53</v>
      </c>
      <c r="D9" s="41">
        <v>100</v>
      </c>
      <c r="E9" s="63"/>
      <c r="F9" s="41"/>
      <c r="G9" s="66">
        <v>43565</v>
      </c>
      <c r="H9" s="31" t="s">
        <v>94</v>
      </c>
      <c r="I9" s="67"/>
      <c r="J9" s="32"/>
      <c r="K9" s="22">
        <f t="shared" si="0"/>
        <v>0</v>
      </c>
      <c r="L9" s="32">
        <v>53</v>
      </c>
      <c r="M9" s="35">
        <v>0</v>
      </c>
      <c r="N9" s="33">
        <v>0</v>
      </c>
      <c r="O9" s="25">
        <f t="shared" si="1"/>
        <v>53</v>
      </c>
      <c r="P9" s="34">
        <v>0</v>
      </c>
      <c r="Q9" s="22">
        <f t="shared" si="2"/>
        <v>4.519999999999655</v>
      </c>
    </row>
    <row r="10" spans="1:17" x14ac:dyDescent="0.25">
      <c r="A10" s="60"/>
      <c r="B10" s="65"/>
      <c r="C10" s="1" t="s">
        <v>28</v>
      </c>
      <c r="D10" s="41">
        <v>100</v>
      </c>
      <c r="E10" s="63"/>
      <c r="F10" s="71"/>
      <c r="G10" s="66">
        <v>43585</v>
      </c>
      <c r="H10" s="31" t="s">
        <v>91</v>
      </c>
      <c r="I10" s="67"/>
      <c r="J10" s="32"/>
      <c r="K10" s="22">
        <f t="shared" si="0"/>
        <v>0</v>
      </c>
      <c r="L10" s="35">
        <v>0</v>
      </c>
      <c r="M10" s="35">
        <v>0</v>
      </c>
      <c r="N10" s="33">
        <v>3.52</v>
      </c>
      <c r="O10" s="25">
        <f t="shared" si="1"/>
        <v>3.52</v>
      </c>
      <c r="P10" s="34">
        <v>0.59</v>
      </c>
      <c r="Q10" s="22">
        <f t="shared" si="2"/>
        <v>0.99999999999965494</v>
      </c>
    </row>
    <row r="11" spans="1:17" x14ac:dyDescent="0.25">
      <c r="A11" s="60"/>
      <c r="B11" s="65"/>
      <c r="C11" s="1" t="s">
        <v>29</v>
      </c>
      <c r="D11" s="41">
        <v>100</v>
      </c>
      <c r="E11" s="63"/>
      <c r="F11" s="71"/>
      <c r="G11" s="66">
        <v>43585</v>
      </c>
      <c r="H11" s="31" t="s">
        <v>92</v>
      </c>
      <c r="I11" s="67"/>
      <c r="J11" s="32"/>
      <c r="K11" s="22">
        <f t="shared" si="0"/>
        <v>0</v>
      </c>
      <c r="L11" s="35">
        <v>0</v>
      </c>
      <c r="M11" s="35">
        <v>11.96</v>
      </c>
      <c r="N11" s="33"/>
      <c r="O11" s="25">
        <f t="shared" si="1"/>
        <v>11.96</v>
      </c>
      <c r="P11" s="34">
        <v>1.99</v>
      </c>
      <c r="Q11" s="22">
        <f t="shared" si="2"/>
        <v>-10.960000000000345</v>
      </c>
    </row>
    <row r="12" spans="1:17" x14ac:dyDescent="0.25">
      <c r="A12" s="60"/>
      <c r="B12" s="65"/>
      <c r="C12" s="1" t="s">
        <v>30</v>
      </c>
      <c r="D12" s="41">
        <v>100</v>
      </c>
      <c r="E12" s="63"/>
      <c r="F12" s="71"/>
      <c r="G12" s="66">
        <v>43588</v>
      </c>
      <c r="H12" s="31" t="s">
        <v>95</v>
      </c>
      <c r="I12" s="67"/>
      <c r="J12" s="32"/>
      <c r="K12" s="22">
        <f t="shared" si="0"/>
        <v>0</v>
      </c>
      <c r="L12" s="32">
        <v>6</v>
      </c>
      <c r="M12" s="35">
        <v>1.4</v>
      </c>
      <c r="N12" s="33">
        <v>4.7300000000000004</v>
      </c>
      <c r="O12" s="25">
        <f t="shared" si="1"/>
        <v>12.13</v>
      </c>
      <c r="P12" s="34">
        <v>0</v>
      </c>
      <c r="Q12" s="22">
        <f t="shared" si="2"/>
        <v>-23.090000000000344</v>
      </c>
    </row>
    <row r="13" spans="1:17" x14ac:dyDescent="0.25">
      <c r="A13" s="60"/>
      <c r="B13" s="65"/>
      <c r="C13" s="1" t="s">
        <v>54</v>
      </c>
      <c r="D13" s="41">
        <v>100</v>
      </c>
      <c r="E13" s="63"/>
      <c r="F13" s="41"/>
      <c r="G13" s="66">
        <v>43589</v>
      </c>
      <c r="H13" s="31" t="s">
        <v>94</v>
      </c>
      <c r="I13" s="67"/>
      <c r="J13" s="32"/>
      <c r="K13" s="22">
        <f t="shared" si="0"/>
        <v>0</v>
      </c>
      <c r="L13" s="32">
        <v>16.399999999999999</v>
      </c>
      <c r="M13" s="35">
        <v>0</v>
      </c>
      <c r="N13" s="35">
        <v>0</v>
      </c>
      <c r="O13" s="25">
        <f t="shared" si="1"/>
        <v>16.399999999999999</v>
      </c>
      <c r="P13" s="34">
        <v>0</v>
      </c>
      <c r="Q13" s="22">
        <f t="shared" si="2"/>
        <v>-39.490000000000343</v>
      </c>
    </row>
    <row r="14" spans="1:17" x14ac:dyDescent="0.25">
      <c r="A14" s="60"/>
      <c r="B14" s="65"/>
      <c r="C14" s="1" t="s">
        <v>55</v>
      </c>
      <c r="D14" s="41">
        <v>100</v>
      </c>
      <c r="E14" s="63"/>
      <c r="F14" s="41"/>
      <c r="G14" s="66">
        <v>43596</v>
      </c>
      <c r="H14" s="31" t="s">
        <v>94</v>
      </c>
      <c r="I14" s="67"/>
      <c r="J14" s="32"/>
      <c r="K14" s="22">
        <f t="shared" si="0"/>
        <v>0</v>
      </c>
      <c r="L14" s="32">
        <v>29.8</v>
      </c>
      <c r="M14" s="35">
        <v>0</v>
      </c>
      <c r="N14" s="35">
        <v>0</v>
      </c>
      <c r="O14" s="25">
        <f t="shared" si="1"/>
        <v>29.8</v>
      </c>
      <c r="P14" s="34">
        <v>0</v>
      </c>
      <c r="Q14" s="22">
        <f t="shared" si="2"/>
        <v>-69.290000000000347</v>
      </c>
    </row>
    <row r="15" spans="1:17" x14ac:dyDescent="0.25">
      <c r="A15" s="60"/>
      <c r="B15" s="65"/>
      <c r="C15" s="1" t="s">
        <v>56</v>
      </c>
      <c r="D15" s="41">
        <v>100</v>
      </c>
      <c r="E15" s="63"/>
      <c r="F15" s="41"/>
      <c r="G15" s="66">
        <v>43598</v>
      </c>
      <c r="H15" s="31" t="s">
        <v>96</v>
      </c>
      <c r="I15" s="67"/>
      <c r="J15" s="32"/>
      <c r="K15" s="22">
        <f t="shared" si="0"/>
        <v>0</v>
      </c>
      <c r="L15" s="32">
        <v>10</v>
      </c>
      <c r="M15" s="35">
        <v>0</v>
      </c>
      <c r="N15" s="33">
        <v>3</v>
      </c>
      <c r="O15" s="25">
        <f t="shared" si="1"/>
        <v>13</v>
      </c>
      <c r="P15" s="34">
        <v>0</v>
      </c>
      <c r="Q15" s="22">
        <f t="shared" si="2"/>
        <v>-82.290000000000347</v>
      </c>
    </row>
    <row r="16" spans="1:17" x14ac:dyDescent="0.25">
      <c r="A16" s="60"/>
      <c r="B16" s="65"/>
      <c r="C16" s="1" t="s">
        <v>57</v>
      </c>
      <c r="D16" s="41">
        <v>100</v>
      </c>
      <c r="E16" s="63"/>
      <c r="F16" s="41"/>
      <c r="G16" s="66">
        <v>43598</v>
      </c>
      <c r="H16" s="31" t="s">
        <v>97</v>
      </c>
      <c r="I16" s="67"/>
      <c r="J16" s="32"/>
      <c r="K16" s="22">
        <f t="shared" si="0"/>
        <v>0</v>
      </c>
      <c r="L16" s="35">
        <v>0</v>
      </c>
      <c r="M16" s="35">
        <v>4.49</v>
      </c>
      <c r="N16" s="33">
        <v>11.97</v>
      </c>
      <c r="O16" s="25">
        <f t="shared" si="1"/>
        <v>16.46</v>
      </c>
      <c r="P16" s="34">
        <v>0</v>
      </c>
      <c r="Q16" s="22">
        <f t="shared" si="2"/>
        <v>-98.750000000000341</v>
      </c>
    </row>
    <row r="17" spans="1:17" x14ac:dyDescent="0.25">
      <c r="A17" s="109"/>
      <c r="B17" s="110"/>
      <c r="C17" s="1" t="s">
        <v>31</v>
      </c>
      <c r="D17" s="49">
        <v>150</v>
      </c>
      <c r="F17" s="41"/>
      <c r="G17" s="117">
        <v>43605</v>
      </c>
      <c r="H17" s="114" t="s">
        <v>61</v>
      </c>
      <c r="I17" s="115"/>
      <c r="J17" s="118">
        <v>172.89</v>
      </c>
      <c r="K17" s="22">
        <f t="shared" si="0"/>
        <v>172.89</v>
      </c>
      <c r="L17" s="68"/>
      <c r="M17" s="97"/>
      <c r="N17" s="69"/>
      <c r="O17" s="25">
        <f t="shared" si="1"/>
        <v>0</v>
      </c>
      <c r="P17" s="70"/>
      <c r="Q17" s="22">
        <f t="shared" si="2"/>
        <v>74.139999999999645</v>
      </c>
    </row>
    <row r="18" spans="1:17" ht="15" customHeight="1" x14ac:dyDescent="0.25">
      <c r="A18" s="60"/>
      <c r="C18" s="1" t="s">
        <v>32</v>
      </c>
      <c r="D18" s="49">
        <v>150</v>
      </c>
      <c r="E18" s="72"/>
      <c r="F18" s="35"/>
      <c r="G18" s="36"/>
      <c r="H18" s="31"/>
      <c r="I18" s="73"/>
      <c r="J18" s="68"/>
      <c r="K18" s="64"/>
      <c r="L18" s="68"/>
      <c r="M18" s="97"/>
      <c r="N18" s="69"/>
      <c r="O18" s="25">
        <f t="shared" si="1"/>
        <v>0</v>
      </c>
      <c r="P18" s="70"/>
      <c r="Q18" s="22">
        <f t="shared" si="2"/>
        <v>74.139999999999645</v>
      </c>
    </row>
    <row r="19" spans="1:17" x14ac:dyDescent="0.25">
      <c r="D19" s="49">
        <f>SUM(D5:D18)</f>
        <v>1550</v>
      </c>
      <c r="G19" s="36"/>
      <c r="H19" s="31"/>
      <c r="I19" s="73"/>
      <c r="J19" s="68"/>
      <c r="K19" s="64"/>
      <c r="L19" s="68"/>
      <c r="M19" s="97"/>
      <c r="N19" s="69"/>
      <c r="O19" s="25">
        <f t="shared" si="1"/>
        <v>0</v>
      </c>
      <c r="P19" s="70"/>
      <c r="Q19" s="22">
        <f t="shared" si="2"/>
        <v>74.139999999999645</v>
      </c>
    </row>
    <row r="20" spans="1:17" ht="15.75" thickBot="1" x14ac:dyDescent="0.3">
      <c r="G20" s="36"/>
      <c r="H20" s="31"/>
      <c r="I20" s="73"/>
      <c r="J20" s="68"/>
      <c r="K20" s="64"/>
      <c r="L20" s="68"/>
      <c r="M20" s="97"/>
      <c r="N20" s="69"/>
      <c r="O20" s="25">
        <f t="shared" si="1"/>
        <v>0</v>
      </c>
      <c r="P20" s="70"/>
      <c r="Q20" s="22">
        <f t="shared" si="2"/>
        <v>74.139999999999645</v>
      </c>
    </row>
    <row r="21" spans="1:17" s="48" customFormat="1" ht="15.75" thickBot="1" x14ac:dyDescent="0.3">
      <c r="A21" s="1"/>
      <c r="B21" s="1"/>
      <c r="C21" s="1"/>
      <c r="D21" s="1"/>
      <c r="E21" s="1"/>
      <c r="F21" s="1"/>
      <c r="G21" s="43"/>
      <c r="H21" s="44" t="s">
        <v>4</v>
      </c>
      <c r="I21" s="45"/>
      <c r="J21" s="74">
        <f>SUM(J6:J20)</f>
        <v>325.44</v>
      </c>
      <c r="K21" s="74">
        <f t="shared" ref="K21:P21" si="3">SUM(K6:K20)</f>
        <v>325.44</v>
      </c>
      <c r="L21" s="74">
        <f t="shared" si="3"/>
        <v>127.17</v>
      </c>
      <c r="M21" s="74">
        <f t="shared" si="3"/>
        <v>17.850000000000001</v>
      </c>
      <c r="N21" s="74">
        <f t="shared" si="3"/>
        <v>27.87</v>
      </c>
      <c r="O21" s="74">
        <f t="shared" si="3"/>
        <v>172.89000000000001</v>
      </c>
      <c r="P21" s="74">
        <f t="shared" si="3"/>
        <v>5.35</v>
      </c>
      <c r="Q21" s="74"/>
    </row>
    <row r="22" spans="1:17" ht="19.5" thickBot="1" x14ac:dyDescent="0.35">
      <c r="F22" s="48"/>
      <c r="N22" s="112" t="s">
        <v>11</v>
      </c>
      <c r="O22" s="76"/>
      <c r="P22" s="75"/>
      <c r="Q22" s="111">
        <f>K21-O21+Q5</f>
        <v>74.139999999999631</v>
      </c>
    </row>
    <row r="27" spans="1:17" x14ac:dyDescent="0.25">
      <c r="A27" s="48"/>
      <c r="C27" s="48"/>
      <c r="D27" s="48"/>
    </row>
    <row r="28" spans="1:17" x14ac:dyDescent="0.25">
      <c r="B28" s="48"/>
      <c r="E28" s="48"/>
    </row>
  </sheetData>
  <mergeCells count="22">
    <mergeCell ref="A1:F1"/>
    <mergeCell ref="M3:M4"/>
    <mergeCell ref="P3:P4"/>
    <mergeCell ref="Q3:Q4"/>
    <mergeCell ref="G1:L1"/>
    <mergeCell ref="L3:L4"/>
    <mergeCell ref="N3:N4"/>
    <mergeCell ref="O3:O4"/>
    <mergeCell ref="G2:I2"/>
    <mergeCell ref="J2:K2"/>
    <mergeCell ref="G3:G4"/>
    <mergeCell ref="H3:H4"/>
    <mergeCell ref="I3:I4"/>
    <mergeCell ref="J3:J4"/>
    <mergeCell ref="K3:K4"/>
    <mergeCell ref="A2:F2"/>
    <mergeCell ref="C3:C4"/>
    <mergeCell ref="D3:D4"/>
    <mergeCell ref="E3:E4"/>
    <mergeCell ref="F3:F4"/>
    <mergeCell ref="A3:A4"/>
    <mergeCell ref="B3:B4"/>
  </mergeCells>
  <conditionalFormatting sqref="Q1:Q3 Q5:Q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E410A-38BA-4B45-8F45-615155315C4A}">
  <sheetPr>
    <pageSetUpPr fitToPage="1"/>
  </sheetPr>
  <dimension ref="A1:J58"/>
  <sheetViews>
    <sheetView tabSelected="1" zoomScale="85" zoomScaleNormal="85" workbookViewId="0">
      <selection sqref="A1:H52"/>
    </sheetView>
  </sheetViews>
  <sheetFormatPr defaultRowHeight="18.75" x14ac:dyDescent="0.3"/>
  <cols>
    <col min="1" max="1" width="19.7109375" style="235" customWidth="1"/>
    <col min="2" max="2" width="1.5703125" style="187" customWidth="1"/>
    <col min="3" max="3" width="43" style="185" customWidth="1"/>
    <col min="4" max="4" width="1.5703125" style="187" customWidth="1"/>
    <col min="5" max="5" width="17.85546875" style="186" customWidth="1"/>
    <col min="6" max="6" width="15.140625" style="185" bestFit="1" customWidth="1"/>
    <col min="7" max="7" width="14.140625" style="185" bestFit="1" customWidth="1"/>
    <col min="8" max="8" width="14.85546875" style="185" customWidth="1"/>
    <col min="9" max="9" width="14.5703125" style="185" bestFit="1" customWidth="1"/>
    <col min="10" max="10" width="13.28515625" style="185" bestFit="1" customWidth="1"/>
    <col min="11" max="16384" width="9.140625" style="185"/>
  </cols>
  <sheetData>
    <row r="1" spans="1:8" s="211" customFormat="1" ht="21" x14ac:dyDescent="0.35">
      <c r="A1" s="291" t="s">
        <v>222</v>
      </c>
      <c r="B1" s="291"/>
      <c r="C1" s="291"/>
      <c r="D1" s="291"/>
      <c r="E1" s="291"/>
    </row>
    <row r="2" spans="1:8" ht="21.75" customHeight="1" x14ac:dyDescent="0.3">
      <c r="A2" s="292" t="s">
        <v>221</v>
      </c>
      <c r="B2" s="292"/>
      <c r="C2" s="292"/>
      <c r="D2" s="292"/>
      <c r="E2" s="292"/>
    </row>
    <row r="3" spans="1:8" x14ac:dyDescent="0.3">
      <c r="A3" s="292"/>
      <c r="B3" s="292"/>
      <c r="C3" s="292"/>
      <c r="D3" s="292"/>
      <c r="E3" s="292"/>
    </row>
    <row r="4" spans="1:8" x14ac:dyDescent="0.3">
      <c r="A4" s="227" t="s">
        <v>184</v>
      </c>
      <c r="B4" s="209"/>
      <c r="C4" s="210" t="s">
        <v>220</v>
      </c>
      <c r="D4" s="209"/>
      <c r="E4" s="209" t="s">
        <v>183</v>
      </c>
    </row>
    <row r="5" spans="1:8" x14ac:dyDescent="0.3">
      <c r="A5" s="228" t="s">
        <v>40</v>
      </c>
      <c r="B5" s="208"/>
      <c r="D5" s="208"/>
      <c r="E5" s="208" t="s">
        <v>40</v>
      </c>
    </row>
    <row r="6" spans="1:8" x14ac:dyDescent="0.3">
      <c r="A6" s="229">
        <v>12473</v>
      </c>
      <c r="B6" s="186"/>
      <c r="C6" s="185" t="s">
        <v>63</v>
      </c>
      <c r="D6" s="186"/>
      <c r="E6" s="186">
        <f>'[1]2018 -19'!$D$76</f>
        <v>12473</v>
      </c>
      <c r="F6" s="237">
        <f>E6-A6</f>
        <v>0</v>
      </c>
    </row>
    <row r="7" spans="1:8" x14ac:dyDescent="0.3">
      <c r="A7" s="229">
        <v>837</v>
      </c>
      <c r="B7" s="186"/>
      <c r="C7" s="185" t="s">
        <v>219</v>
      </c>
      <c r="D7" s="186"/>
      <c r="E7" s="186">
        <v>843</v>
      </c>
      <c r="F7" s="237">
        <f t="shared" ref="F7:F13" si="0">E7-A7</f>
        <v>6</v>
      </c>
      <c r="H7" s="186"/>
    </row>
    <row r="8" spans="1:8" x14ac:dyDescent="0.3">
      <c r="A8" s="229">
        <v>3.7699999999999996</v>
      </c>
      <c r="B8" s="186"/>
      <c r="C8" s="185" t="s">
        <v>64</v>
      </c>
      <c r="D8" s="186"/>
      <c r="E8" s="186">
        <v>51.34</v>
      </c>
      <c r="F8" s="237">
        <f t="shared" si="0"/>
        <v>47.570000000000007</v>
      </c>
    </row>
    <row r="9" spans="1:8" x14ac:dyDescent="0.3">
      <c r="A9" s="229">
        <v>14860.42</v>
      </c>
      <c r="B9" s="186"/>
      <c r="C9" s="185" t="s">
        <v>218</v>
      </c>
      <c r="D9" s="186"/>
      <c r="E9" s="186">
        <v>0</v>
      </c>
      <c r="F9" s="237">
        <f t="shared" si="0"/>
        <v>-14860.42</v>
      </c>
      <c r="H9" s="237">
        <f>F9+F11</f>
        <v>-28416.92</v>
      </c>
    </row>
    <row r="10" spans="1:8" x14ac:dyDescent="0.3">
      <c r="A10" s="229">
        <v>900</v>
      </c>
      <c r="B10" s="186"/>
      <c r="C10" s="185" t="s">
        <v>19</v>
      </c>
      <c r="D10" s="186"/>
      <c r="E10" s="186">
        <v>1335</v>
      </c>
      <c r="F10" s="237">
        <f t="shared" si="0"/>
        <v>435</v>
      </c>
      <c r="H10" s="237">
        <f>F10+F7+F8+F12</f>
        <v>968.56999999999994</v>
      </c>
    </row>
    <row r="11" spans="1:8" x14ac:dyDescent="0.3">
      <c r="A11" s="229">
        <v>13950</v>
      </c>
      <c r="B11" s="186"/>
      <c r="C11" s="185" t="s">
        <v>217</v>
      </c>
      <c r="D11" s="186"/>
      <c r="E11" s="186">
        <v>393.5</v>
      </c>
      <c r="F11" s="237">
        <f t="shared" si="0"/>
        <v>-13556.5</v>
      </c>
      <c r="H11" s="237"/>
    </row>
    <row r="12" spans="1:8" x14ac:dyDescent="0.3">
      <c r="A12" s="229">
        <v>0</v>
      </c>
      <c r="B12" s="186"/>
      <c r="C12" s="185" t="s">
        <v>216</v>
      </c>
      <c r="D12" s="186"/>
      <c r="E12" s="186">
        <v>480</v>
      </c>
      <c r="F12" s="237">
        <f t="shared" si="0"/>
        <v>480</v>
      </c>
      <c r="H12" s="237"/>
    </row>
    <row r="13" spans="1:8" x14ac:dyDescent="0.3">
      <c r="A13" s="229">
        <v>0</v>
      </c>
      <c r="B13" s="186"/>
      <c r="C13" s="185" t="s">
        <v>215</v>
      </c>
      <c r="D13" s="186"/>
      <c r="E13" s="186">
        <v>0</v>
      </c>
      <c r="F13" s="237">
        <f t="shared" si="0"/>
        <v>0</v>
      </c>
      <c r="H13" s="237"/>
    </row>
    <row r="14" spans="1:8" x14ac:dyDescent="0.3">
      <c r="A14" s="230">
        <v>43024.19</v>
      </c>
      <c r="B14" s="198"/>
      <c r="C14" s="201" t="s">
        <v>214</v>
      </c>
      <c r="D14" s="198"/>
      <c r="E14" s="200">
        <f>SUM(E6:E13)</f>
        <v>15575.84</v>
      </c>
      <c r="F14" s="237">
        <f>E14-A14</f>
        <v>-27448.350000000002</v>
      </c>
      <c r="G14" s="188"/>
      <c r="H14" s="237"/>
    </row>
    <row r="15" spans="1:8" x14ac:dyDescent="0.3">
      <c r="A15" s="231">
        <v>30551.190000000002</v>
      </c>
      <c r="B15" s="186"/>
      <c r="D15" s="186"/>
      <c r="E15" s="226">
        <f>E14-E6</f>
        <v>3102.84</v>
      </c>
      <c r="F15" s="237">
        <f>E15-A15</f>
        <v>-27448.350000000002</v>
      </c>
      <c r="H15" s="237"/>
    </row>
    <row r="16" spans="1:8" x14ac:dyDescent="0.3">
      <c r="A16" s="229"/>
      <c r="B16" s="186"/>
      <c r="C16" s="203" t="s">
        <v>213</v>
      </c>
      <c r="D16" s="186"/>
      <c r="F16" s="237"/>
      <c r="H16" s="237"/>
    </row>
    <row r="17" spans="1:10" x14ac:dyDescent="0.3">
      <c r="A17" s="229">
        <v>2319.96</v>
      </c>
      <c r="B17" s="186"/>
      <c r="C17" s="185" t="s">
        <v>58</v>
      </c>
      <c r="D17" s="186"/>
      <c r="E17" s="186">
        <f>'2019 - 2020'!N95</f>
        <v>5375.6500000000005</v>
      </c>
      <c r="F17" s="237">
        <f t="shared" ref="F17:F33" si="1">E17-A17</f>
        <v>3055.6900000000005</v>
      </c>
      <c r="H17" s="237">
        <f>F17+F19+F20+F21+F24+F25+F26</f>
        <v>3718.25</v>
      </c>
    </row>
    <row r="18" spans="1:10" x14ac:dyDescent="0.3">
      <c r="A18" s="232">
        <v>1291.56</v>
      </c>
      <c r="B18" s="188"/>
      <c r="C18" s="185" t="s">
        <v>35</v>
      </c>
      <c r="D18" s="188"/>
      <c r="E18" s="188">
        <f>'2019 - 2020'!AB95</f>
        <v>894.88999999999987</v>
      </c>
      <c r="F18" s="237">
        <f t="shared" si="1"/>
        <v>-396.67000000000007</v>
      </c>
      <c r="H18" s="237">
        <f>F18+F23+F27+F28+F30+F31</f>
        <v>-116514.22000000002</v>
      </c>
      <c r="I18" s="188"/>
      <c r="J18" s="293"/>
    </row>
    <row r="19" spans="1:10" x14ac:dyDescent="0.3">
      <c r="A19" s="232">
        <v>350</v>
      </c>
      <c r="B19" s="188"/>
      <c r="C19" s="185" t="s">
        <v>212</v>
      </c>
      <c r="D19" s="188"/>
      <c r="E19" s="188">
        <f>'2019 - 2020'!AE94</f>
        <v>500</v>
      </c>
      <c r="F19" s="237">
        <f t="shared" si="1"/>
        <v>150</v>
      </c>
      <c r="H19" s="237"/>
      <c r="I19" s="188"/>
      <c r="J19" s="293"/>
    </row>
    <row r="20" spans="1:10" x14ac:dyDescent="0.3">
      <c r="A20" s="232">
        <v>0</v>
      </c>
      <c r="B20" s="188"/>
      <c r="C20" s="185" t="s">
        <v>211</v>
      </c>
      <c r="D20" s="188"/>
      <c r="E20" s="188">
        <f>'2019 - 2020'!AF94</f>
        <v>150</v>
      </c>
      <c r="F20" s="237">
        <f t="shared" si="1"/>
        <v>150</v>
      </c>
      <c r="I20" s="188"/>
    </row>
    <row r="21" spans="1:10" x14ac:dyDescent="0.3">
      <c r="A21" s="232">
        <v>1567.22</v>
      </c>
      <c r="B21" s="188"/>
      <c r="C21" s="185" t="s">
        <v>38</v>
      </c>
      <c r="D21" s="188"/>
      <c r="E21" s="188">
        <f>'2019 - 2020'!T94</f>
        <v>1604.71</v>
      </c>
      <c r="F21" s="237">
        <f t="shared" si="1"/>
        <v>37.490000000000009</v>
      </c>
      <c r="I21" s="188"/>
    </row>
    <row r="22" spans="1:10" s="205" customFormat="1" x14ac:dyDescent="0.3">
      <c r="A22" s="232">
        <v>1623.48</v>
      </c>
      <c r="B22" s="206"/>
      <c r="C22" s="205" t="s">
        <v>66</v>
      </c>
      <c r="D22" s="206"/>
      <c r="E22" s="206">
        <f>'2019 - 2020'!U96</f>
        <v>2736.06</v>
      </c>
      <c r="F22" s="237">
        <f t="shared" si="1"/>
        <v>1112.58</v>
      </c>
      <c r="I22" s="206"/>
    </row>
    <row r="23" spans="1:10" s="205" customFormat="1" x14ac:dyDescent="0.3">
      <c r="A23" s="232">
        <v>1495.6100000000001</v>
      </c>
      <c r="B23" s="206"/>
      <c r="C23" s="205" t="s">
        <v>210</v>
      </c>
      <c r="D23" s="206"/>
      <c r="E23" s="206">
        <f>'2019 - 2020'!V94</f>
        <v>1494.58</v>
      </c>
      <c r="F23" s="237">
        <f t="shared" si="1"/>
        <v>-1.0300000000002001</v>
      </c>
      <c r="I23" s="206"/>
      <c r="J23" s="207"/>
    </row>
    <row r="24" spans="1:10" s="205" customFormat="1" x14ac:dyDescent="0.3">
      <c r="A24" s="232">
        <v>0</v>
      </c>
      <c r="B24" s="206"/>
      <c r="C24" s="205" t="s">
        <v>39</v>
      </c>
      <c r="D24" s="206"/>
      <c r="E24" s="206">
        <f>'2019 - 2020'!S94</f>
        <v>108</v>
      </c>
      <c r="F24" s="237">
        <f t="shared" si="1"/>
        <v>108</v>
      </c>
      <c r="I24" s="206"/>
    </row>
    <row r="25" spans="1:10" s="205" customFormat="1" x14ac:dyDescent="0.3">
      <c r="A25" s="232">
        <v>623.79999999999995</v>
      </c>
      <c r="B25" s="206"/>
      <c r="C25" s="205" t="s">
        <v>209</v>
      </c>
      <c r="D25" s="206"/>
      <c r="E25" s="206">
        <f>'2019 - 2020'!AH94</f>
        <v>822</v>
      </c>
      <c r="F25" s="237">
        <f t="shared" si="1"/>
        <v>198.20000000000005</v>
      </c>
      <c r="I25" s="206"/>
    </row>
    <row r="26" spans="1:10" s="205" customFormat="1" x14ac:dyDescent="0.3">
      <c r="A26" s="232">
        <v>759.37</v>
      </c>
      <c r="B26" s="206"/>
      <c r="C26" s="205" t="s">
        <v>208</v>
      </c>
      <c r="D26" s="206"/>
      <c r="E26" s="206">
        <f>'2019 - 2020'!AG94</f>
        <v>778.24</v>
      </c>
      <c r="F26" s="237">
        <f t="shared" si="1"/>
        <v>18.870000000000005</v>
      </c>
      <c r="I26" s="206"/>
    </row>
    <row r="27" spans="1:10" s="205" customFormat="1" x14ac:dyDescent="0.3">
      <c r="A27" s="232">
        <v>696.89</v>
      </c>
      <c r="B27" s="206"/>
      <c r="C27" s="205" t="s">
        <v>207</v>
      </c>
      <c r="D27" s="206"/>
      <c r="E27" s="206">
        <f>'2019 - 2020'!Z95</f>
        <v>368.90999999999997</v>
      </c>
      <c r="F27" s="237">
        <f t="shared" si="1"/>
        <v>-327.98</v>
      </c>
      <c r="I27" s="206"/>
    </row>
    <row r="28" spans="1:10" s="205" customFormat="1" x14ac:dyDescent="0.3">
      <c r="A28" s="232">
        <v>15349.670000000002</v>
      </c>
      <c r="B28" s="206"/>
      <c r="C28" s="205" t="s">
        <v>5</v>
      </c>
      <c r="D28" s="206"/>
      <c r="E28" s="206">
        <v>0</v>
      </c>
      <c r="F28" s="237">
        <f t="shared" si="1"/>
        <v>-15349.670000000002</v>
      </c>
      <c r="I28" s="206"/>
    </row>
    <row r="29" spans="1:10" s="205" customFormat="1" x14ac:dyDescent="0.3">
      <c r="A29" s="232">
        <v>1100</v>
      </c>
      <c r="B29" s="206"/>
      <c r="C29" s="205" t="s">
        <v>206</v>
      </c>
      <c r="D29" s="206"/>
      <c r="E29" s="206">
        <f>'2019 - 2020'!AI94</f>
        <v>1000</v>
      </c>
      <c r="F29" s="237">
        <f t="shared" si="1"/>
        <v>-100</v>
      </c>
      <c r="I29" s="206"/>
    </row>
    <row r="30" spans="1:10" x14ac:dyDescent="0.3">
      <c r="A30" s="232">
        <v>88583.87000000001</v>
      </c>
      <c r="B30" s="188"/>
      <c r="C30" s="185" t="s">
        <v>65</v>
      </c>
      <c r="D30" s="188"/>
      <c r="E30" s="188">
        <f>'2019 - 2020'!AJ94</f>
        <v>1145</v>
      </c>
      <c r="F30" s="237">
        <f t="shared" si="1"/>
        <v>-87438.87000000001</v>
      </c>
      <c r="I30" s="188"/>
    </row>
    <row r="31" spans="1:10" x14ac:dyDescent="0.3">
      <c r="A31" s="232">
        <v>13000</v>
      </c>
      <c r="B31" s="188"/>
      <c r="C31" s="185" t="s">
        <v>205</v>
      </c>
      <c r="D31" s="188"/>
      <c r="E31" s="188">
        <v>0</v>
      </c>
      <c r="F31" s="237">
        <f t="shared" si="1"/>
        <v>-13000</v>
      </c>
      <c r="I31" s="188"/>
      <c r="J31" s="188"/>
    </row>
    <row r="32" spans="1:10" x14ac:dyDescent="0.3">
      <c r="A32" s="230">
        <v>128761.43000000001</v>
      </c>
      <c r="B32" s="198"/>
      <c r="C32" s="204" t="s">
        <v>204</v>
      </c>
      <c r="D32" s="198"/>
      <c r="E32" s="200">
        <f>SUM(E17:E31)</f>
        <v>16978.04</v>
      </c>
      <c r="F32" s="237">
        <f t="shared" si="1"/>
        <v>-111783.39000000001</v>
      </c>
      <c r="G32" s="186"/>
      <c r="I32" s="186"/>
    </row>
    <row r="33" spans="1:9" x14ac:dyDescent="0.3">
      <c r="A33" s="231">
        <v>126441.47</v>
      </c>
      <c r="B33" s="186"/>
      <c r="D33" s="186"/>
      <c r="E33" s="226">
        <f>E32-E17</f>
        <v>11602.39</v>
      </c>
      <c r="F33" s="237">
        <f t="shared" si="1"/>
        <v>-114839.08</v>
      </c>
      <c r="I33" s="188"/>
    </row>
    <row r="34" spans="1:9" x14ac:dyDescent="0.3">
      <c r="A34" s="229"/>
      <c r="B34" s="186"/>
      <c r="C34" s="203" t="s">
        <v>203</v>
      </c>
      <c r="D34" s="186"/>
      <c r="H34" s="186"/>
    </row>
    <row r="35" spans="1:9" ht="21" x14ac:dyDescent="0.3">
      <c r="A35" s="229">
        <v>109345.8</v>
      </c>
      <c r="B35" s="186"/>
      <c r="C35" s="185" t="s">
        <v>202</v>
      </c>
      <c r="D35" s="186"/>
      <c r="E35" s="186">
        <v>23608.560000000001</v>
      </c>
      <c r="F35" s="186"/>
    </row>
    <row r="36" spans="1:9" x14ac:dyDescent="0.3">
      <c r="A36" s="229">
        <v>43024.19</v>
      </c>
      <c r="B36" s="186"/>
      <c r="C36" s="185" t="s">
        <v>201</v>
      </c>
      <c r="D36" s="186"/>
      <c r="E36" s="186">
        <f>E14</f>
        <v>15575.84</v>
      </c>
      <c r="F36" s="186"/>
      <c r="H36" s="186"/>
    </row>
    <row r="37" spans="1:9" x14ac:dyDescent="0.3">
      <c r="A37" s="229">
        <v>128761.43000000001</v>
      </c>
      <c r="B37" s="186"/>
      <c r="C37" s="185" t="s">
        <v>200</v>
      </c>
      <c r="D37" s="186"/>
      <c r="E37" s="186">
        <f>E32</f>
        <v>16978.04</v>
      </c>
      <c r="F37" s="186"/>
      <c r="H37" s="186"/>
    </row>
    <row r="38" spans="1:9" ht="21" x14ac:dyDescent="0.3">
      <c r="A38" s="230">
        <v>23608.559999999983</v>
      </c>
      <c r="B38" s="198"/>
      <c r="C38" s="202" t="s">
        <v>199</v>
      </c>
      <c r="D38" s="198"/>
      <c r="E38" s="200">
        <f>E35+E36-E37</f>
        <v>22206.36</v>
      </c>
      <c r="F38" s="198"/>
      <c r="G38" s="186"/>
    </row>
    <row r="39" spans="1:9" x14ac:dyDescent="0.3">
      <c r="A39" s="233"/>
      <c r="B39" s="198"/>
      <c r="D39" s="198"/>
      <c r="E39" s="198"/>
      <c r="F39" s="198"/>
    </row>
    <row r="40" spans="1:9" x14ac:dyDescent="0.3">
      <c r="A40" s="229"/>
      <c r="B40" s="186"/>
      <c r="C40" s="185" t="s">
        <v>198</v>
      </c>
      <c r="D40" s="186"/>
    </row>
    <row r="41" spans="1:9" s="188" customFormat="1" x14ac:dyDescent="0.3">
      <c r="A41" s="229">
        <v>9479.19</v>
      </c>
      <c r="B41" s="186"/>
      <c r="C41" s="185" t="s">
        <v>197</v>
      </c>
      <c r="D41" s="186"/>
      <c r="E41" s="186">
        <v>7282.91</v>
      </c>
      <c r="F41" s="185"/>
      <c r="G41" s="185"/>
      <c r="H41" s="185"/>
    </row>
    <row r="42" spans="1:9" s="188" customFormat="1" x14ac:dyDescent="0.3">
      <c r="A42" s="229">
        <v>2037</v>
      </c>
      <c r="B42" s="186"/>
      <c r="C42" s="185" t="s">
        <v>196</v>
      </c>
      <c r="D42" s="186"/>
      <c r="E42" s="186">
        <v>2088.34</v>
      </c>
      <c r="F42" s="185"/>
      <c r="G42" s="186"/>
      <c r="H42" s="185"/>
    </row>
    <row r="43" spans="1:9" s="188" customFormat="1" x14ac:dyDescent="0.3">
      <c r="A43" s="229">
        <v>10000</v>
      </c>
      <c r="B43" s="186"/>
      <c r="C43" s="185" t="s">
        <v>195</v>
      </c>
      <c r="D43" s="186"/>
      <c r="E43" s="186">
        <v>10000</v>
      </c>
      <c r="F43" s="185"/>
      <c r="G43" s="185"/>
      <c r="H43" s="185"/>
    </row>
    <row r="44" spans="1:9" s="188" customFormat="1" x14ac:dyDescent="0.3">
      <c r="A44" s="229">
        <v>5.54</v>
      </c>
      <c r="B44" s="186"/>
      <c r="C44" s="185" t="s">
        <v>194</v>
      </c>
      <c r="D44" s="186"/>
      <c r="E44" s="186">
        <v>478.64</v>
      </c>
      <c r="F44" s="185"/>
      <c r="G44" s="185"/>
      <c r="H44" s="185"/>
    </row>
    <row r="45" spans="1:9" s="188" customFormat="1" x14ac:dyDescent="0.3">
      <c r="A45" s="229">
        <v>2832.98</v>
      </c>
      <c r="B45" s="186"/>
      <c r="C45" s="185" t="s">
        <v>193</v>
      </c>
      <c r="D45" s="186"/>
      <c r="E45" s="186">
        <v>2356.4699999999998</v>
      </c>
      <c r="F45" s="185"/>
      <c r="G45" s="186"/>
      <c r="H45" s="185"/>
    </row>
    <row r="46" spans="1:9" s="188" customFormat="1" x14ac:dyDescent="0.3">
      <c r="A46" s="230">
        <v>24354.710000000003</v>
      </c>
      <c r="B46" s="198"/>
      <c r="C46" s="201" t="s">
        <v>192</v>
      </c>
      <c r="D46" s="198"/>
      <c r="E46" s="200">
        <f>SUM(E41:E45)</f>
        <v>22206.36</v>
      </c>
      <c r="F46" s="186"/>
      <c r="G46" s="186"/>
      <c r="H46" s="185"/>
    </row>
    <row r="47" spans="1:9" s="188" customFormat="1" x14ac:dyDescent="0.3">
      <c r="A47" s="233"/>
      <c r="B47" s="198"/>
      <c r="C47" s="199"/>
      <c r="D47" s="198"/>
      <c r="E47" s="198"/>
      <c r="F47" s="186"/>
      <c r="G47" s="186"/>
      <c r="H47" s="185"/>
    </row>
    <row r="48" spans="1:9" s="188" customFormat="1" x14ac:dyDescent="0.3">
      <c r="A48" s="229">
        <v>746.15</v>
      </c>
      <c r="B48" s="186"/>
      <c r="C48" s="185" t="s">
        <v>191</v>
      </c>
      <c r="D48" s="186"/>
      <c r="E48" s="186">
        <v>0</v>
      </c>
      <c r="F48" s="185"/>
      <c r="G48" s="186"/>
      <c r="H48" s="185"/>
    </row>
    <row r="49" spans="1:9" s="188" customFormat="1" x14ac:dyDescent="0.3">
      <c r="A49" s="229">
        <v>0</v>
      </c>
      <c r="B49" s="186"/>
      <c r="C49" s="185" t="s">
        <v>190</v>
      </c>
      <c r="D49" s="186"/>
      <c r="E49" s="186">
        <v>0</v>
      </c>
      <c r="F49" s="185"/>
      <c r="G49" s="185"/>
      <c r="H49" s="185"/>
    </row>
    <row r="50" spans="1:9" ht="21.75" customHeight="1" thickBot="1" x14ac:dyDescent="0.35">
      <c r="A50" s="234">
        <v>23608.560000000001</v>
      </c>
      <c r="B50" s="198"/>
      <c r="D50" s="198"/>
      <c r="E50" s="197">
        <f>E46-E48+E49</f>
        <v>22206.36</v>
      </c>
      <c r="F50" s="196"/>
      <c r="G50" s="195"/>
      <c r="H50" s="195"/>
      <c r="I50" s="189"/>
    </row>
    <row r="51" spans="1:9" ht="40.5" customHeight="1" thickTop="1" x14ac:dyDescent="0.3">
      <c r="G51" s="195"/>
      <c r="H51" s="195"/>
      <c r="I51" s="189"/>
    </row>
    <row r="52" spans="1:9" s="188" customFormat="1" x14ac:dyDescent="0.3">
      <c r="A52" s="236" t="s">
        <v>189</v>
      </c>
      <c r="B52" s="193"/>
      <c r="C52" s="192"/>
      <c r="D52" s="191"/>
      <c r="E52" s="194"/>
      <c r="G52" s="195"/>
      <c r="H52" s="195"/>
      <c r="I52" s="189"/>
    </row>
    <row r="53" spans="1:9" s="188" customFormat="1" x14ac:dyDescent="0.3">
      <c r="A53" s="236"/>
      <c r="B53" s="193"/>
      <c r="C53" s="185"/>
      <c r="D53" s="193"/>
      <c r="G53" s="195"/>
      <c r="H53" s="195"/>
      <c r="I53" s="195"/>
    </row>
    <row r="54" spans="1:9" s="188" customFormat="1" x14ac:dyDescent="0.3">
      <c r="A54" s="236" t="s">
        <v>1</v>
      </c>
      <c r="B54" s="193"/>
      <c r="C54" s="192"/>
      <c r="D54" s="191"/>
      <c r="E54" s="194"/>
      <c r="H54" s="185"/>
    </row>
    <row r="55" spans="1:9" x14ac:dyDescent="0.3">
      <c r="E55" s="189"/>
      <c r="F55" s="189"/>
      <c r="G55" s="189"/>
    </row>
    <row r="56" spans="1:9" s="188" customFormat="1" ht="42.75" customHeight="1" x14ac:dyDescent="0.3">
      <c r="A56" s="236" t="s">
        <v>188</v>
      </c>
      <c r="B56" s="193"/>
      <c r="C56" s="192"/>
      <c r="D56" s="191"/>
      <c r="E56" s="190"/>
      <c r="F56" s="189"/>
      <c r="G56" s="189"/>
      <c r="H56" s="185"/>
    </row>
    <row r="57" spans="1:9" s="188" customFormat="1" x14ac:dyDescent="0.3">
      <c r="A57" s="236"/>
      <c r="B57" s="193"/>
      <c r="C57" s="185"/>
      <c r="D57" s="193"/>
      <c r="E57" s="189"/>
      <c r="F57" s="189"/>
      <c r="G57" s="189"/>
      <c r="H57" s="185"/>
    </row>
    <row r="58" spans="1:9" s="188" customFormat="1" ht="18" customHeight="1" x14ac:dyDescent="0.3">
      <c r="A58" s="236" t="s">
        <v>1</v>
      </c>
      <c r="B58" s="193"/>
      <c r="C58" s="192"/>
      <c r="D58" s="191"/>
      <c r="E58" s="190"/>
      <c r="F58" s="189"/>
      <c r="G58" s="189"/>
      <c r="H58" s="185"/>
    </row>
  </sheetData>
  <mergeCells count="3">
    <mergeCell ref="A1:E1"/>
    <mergeCell ref="A2:E3"/>
    <mergeCell ref="J18:J19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11F85-F099-4A5C-A0E1-C933BC19B203}">
  <sheetPr>
    <pageSetUpPr fitToPage="1"/>
  </sheetPr>
  <dimension ref="B2:I18"/>
  <sheetViews>
    <sheetView topLeftCell="A16" workbookViewId="0">
      <selection activeCell="E13" sqref="E13"/>
    </sheetView>
  </sheetViews>
  <sheetFormatPr defaultRowHeight="15" x14ac:dyDescent="0.25"/>
  <cols>
    <col min="1" max="1" width="4.140625" style="1" customWidth="1"/>
    <col min="2" max="2" width="15" style="1" customWidth="1"/>
    <col min="3" max="3" width="10.28515625" style="1" customWidth="1"/>
    <col min="4" max="4" width="10.140625" style="1" customWidth="1"/>
    <col min="5" max="5" width="9.140625" style="1"/>
    <col min="6" max="6" width="9.5703125" style="157" customWidth="1"/>
    <col min="7" max="7" width="65.85546875" style="1" customWidth="1"/>
    <col min="8" max="16384" width="9.140625" style="1"/>
  </cols>
  <sheetData>
    <row r="2" spans="2:9" ht="18.75" x14ac:dyDescent="0.3">
      <c r="B2" s="184" t="s">
        <v>187</v>
      </c>
    </row>
    <row r="4" spans="2:9" ht="17.25" x14ac:dyDescent="0.3">
      <c r="B4" s="183" t="s">
        <v>239</v>
      </c>
    </row>
    <row r="6" spans="2:9" x14ac:dyDescent="0.25">
      <c r="B6" s="48" t="s">
        <v>185</v>
      </c>
    </row>
    <row r="7" spans="2:9" ht="15.75" thickBot="1" x14ac:dyDescent="0.3"/>
    <row r="8" spans="2:9" ht="30.75" thickBot="1" x14ac:dyDescent="0.3">
      <c r="B8" s="182"/>
      <c r="C8" s="181" t="s">
        <v>184</v>
      </c>
      <c r="D8" s="181" t="s">
        <v>183</v>
      </c>
      <c r="E8" s="181" t="s">
        <v>182</v>
      </c>
      <c r="F8" s="181" t="s">
        <v>181</v>
      </c>
      <c r="G8" s="180" t="s">
        <v>180</v>
      </c>
    </row>
    <row r="9" spans="2:9" ht="60" x14ac:dyDescent="0.25">
      <c r="B9" s="179" t="s">
        <v>179</v>
      </c>
      <c r="C9" s="167">
        <v>109345</v>
      </c>
      <c r="D9" s="167">
        <f>'Year End 2019.20'!A38</f>
        <v>23608.559999999983</v>
      </c>
      <c r="E9" s="166">
        <f>D9-C9</f>
        <v>-85736.440000000017</v>
      </c>
      <c r="F9" s="177">
        <f>(D9/C9)-100%</f>
        <v>-0.7840910878412366</v>
      </c>
      <c r="G9" s="178" t="s">
        <v>238</v>
      </c>
    </row>
    <row r="10" spans="2:9" ht="30" x14ac:dyDescent="0.25">
      <c r="B10" s="168" t="s">
        <v>178</v>
      </c>
      <c r="C10" s="167">
        <v>12473</v>
      </c>
      <c r="D10" s="167">
        <f>'Year End 2019.20'!E6</f>
        <v>12473</v>
      </c>
      <c r="E10" s="166">
        <f>D10-C10</f>
        <v>0</v>
      </c>
      <c r="F10" s="177">
        <f>(D10/C10)-100%</f>
        <v>0</v>
      </c>
      <c r="G10" s="164"/>
    </row>
    <row r="11" spans="2:9" ht="120" x14ac:dyDescent="0.25">
      <c r="B11" s="168" t="s">
        <v>177</v>
      </c>
      <c r="C11" s="167">
        <v>30551</v>
      </c>
      <c r="D11" s="167">
        <f>'Year End 2019.20'!E15</f>
        <v>3102.84</v>
      </c>
      <c r="E11" s="166">
        <f>D11-C11</f>
        <v>-27448.16</v>
      </c>
      <c r="F11" s="177">
        <f>(D11/C11)-100%</f>
        <v>-0.89843736702562926</v>
      </c>
      <c r="G11" s="178" t="s">
        <v>236</v>
      </c>
    </row>
    <row r="12" spans="2:9" ht="30" x14ac:dyDescent="0.25">
      <c r="B12" s="168" t="s">
        <v>176</v>
      </c>
      <c r="C12" s="167">
        <v>2320</v>
      </c>
      <c r="D12" s="167">
        <f>'Year End 2019.20'!E17</f>
        <v>5375.6500000000005</v>
      </c>
      <c r="E12" s="166">
        <f>D12-C12</f>
        <v>3055.6500000000005</v>
      </c>
      <c r="F12" s="177">
        <f>(D12/C12)-100%</f>
        <v>1.3170905172413794</v>
      </c>
      <c r="G12" s="174" t="s">
        <v>175</v>
      </c>
    </row>
    <row r="13" spans="2:9" ht="60" x14ac:dyDescent="0.25">
      <c r="B13" s="168" t="s">
        <v>174</v>
      </c>
      <c r="C13" s="167">
        <v>0</v>
      </c>
      <c r="D13" s="167">
        <v>0</v>
      </c>
      <c r="E13" s="177" t="s">
        <v>168</v>
      </c>
      <c r="F13" s="177" t="s">
        <v>168</v>
      </c>
      <c r="G13" s="164"/>
    </row>
    <row r="14" spans="2:9" ht="120" x14ac:dyDescent="0.25">
      <c r="B14" s="168" t="s">
        <v>173</v>
      </c>
      <c r="C14" s="167">
        <v>126441</v>
      </c>
      <c r="D14" s="167">
        <f>'Year End 2019.20'!E33</f>
        <v>11602.39</v>
      </c>
      <c r="E14" s="176">
        <f>D14-C14</f>
        <v>-114838.61</v>
      </c>
      <c r="F14" s="175">
        <f>(D14/C14)-100%</f>
        <v>-0.90823870421777753</v>
      </c>
      <c r="G14" s="174" t="s">
        <v>237</v>
      </c>
    </row>
    <row r="15" spans="2:9" ht="45" x14ac:dyDescent="0.25">
      <c r="B15" s="173" t="s">
        <v>172</v>
      </c>
      <c r="C15" s="172">
        <v>23609</v>
      </c>
      <c r="D15" s="172">
        <f>'Year End 2019.20'!E38</f>
        <v>22206.36</v>
      </c>
      <c r="E15" s="171">
        <f>D15-C15</f>
        <v>-1402.6399999999994</v>
      </c>
      <c r="F15" s="170">
        <f>(D15/C15)-100%</f>
        <v>-5.9411241475708421E-2</v>
      </c>
      <c r="G15" s="169"/>
    </row>
    <row r="16" spans="2:9" ht="60" x14ac:dyDescent="0.25">
      <c r="B16" s="173" t="s">
        <v>171</v>
      </c>
      <c r="C16" s="172">
        <v>23608.579999999987</v>
      </c>
      <c r="D16" s="172">
        <f>'Year End 2019.20'!E46</f>
        <v>22206.36</v>
      </c>
      <c r="E16" s="171">
        <f>D16-C16</f>
        <v>-1402.2199999999866</v>
      </c>
      <c r="F16" s="170">
        <f>(D16/C16)-100%</f>
        <v>-5.9394508267756385E-2</v>
      </c>
      <c r="G16" s="169"/>
      <c r="I16" s="163"/>
    </row>
    <row r="17" spans="2:9" ht="60" x14ac:dyDescent="0.25">
      <c r="B17" s="168" t="s">
        <v>170</v>
      </c>
      <c r="C17" s="167">
        <v>191159</v>
      </c>
      <c r="D17" s="167">
        <f>'[2]Asset Register'!$D$50</f>
        <v>192964.28999999998</v>
      </c>
      <c r="E17" s="166">
        <f>D17-C17</f>
        <v>1805.289999999979</v>
      </c>
      <c r="F17" s="165">
        <f>(D17/C17)-100%</f>
        <v>9.443918413467145E-3</v>
      </c>
      <c r="G17" s="164"/>
      <c r="I17" s="163"/>
    </row>
    <row r="18" spans="2:9" ht="30.75" thickBot="1" x14ac:dyDescent="0.3">
      <c r="B18" s="162" t="s">
        <v>169</v>
      </c>
      <c r="C18" s="161">
        <v>0</v>
      </c>
      <c r="D18" s="161">
        <v>0</v>
      </c>
      <c r="E18" s="160" t="s">
        <v>168</v>
      </c>
      <c r="F18" s="160" t="s">
        <v>168</v>
      </c>
      <c r="G18" s="159"/>
    </row>
  </sheetData>
  <pageMargins left="0.39" right="0.13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49E95-0F2C-43D6-A4DF-9330437DE7EB}">
  <sheetPr>
    <pageSetUpPr fitToPage="1"/>
  </sheetPr>
  <dimension ref="B2:G41"/>
  <sheetViews>
    <sheetView topLeftCell="A25" workbookViewId="0">
      <selection activeCell="C38" sqref="C38"/>
    </sheetView>
  </sheetViews>
  <sheetFormatPr defaultRowHeight="15" x14ac:dyDescent="0.25"/>
  <cols>
    <col min="1" max="1" width="9.140625" style="1"/>
    <col min="2" max="2" width="44.5703125" style="1" customWidth="1"/>
    <col min="3" max="4" width="11.5703125" style="1" customWidth="1"/>
    <col min="5" max="5" width="9.140625" style="1"/>
    <col min="6" max="6" width="12.7109375" style="157" customWidth="1"/>
    <col min="7" max="7" width="31.28515625" style="1" customWidth="1"/>
    <col min="8" max="16384" width="9.140625" style="1"/>
  </cols>
  <sheetData>
    <row r="2" spans="2:7" ht="18.75" x14ac:dyDescent="0.3">
      <c r="B2" s="184" t="s">
        <v>187</v>
      </c>
    </row>
    <row r="4" spans="2:7" ht="17.25" x14ac:dyDescent="0.3">
      <c r="B4" s="183" t="s">
        <v>186</v>
      </c>
    </row>
    <row r="6" spans="2:7" x14ac:dyDescent="0.25">
      <c r="B6" s="48" t="s">
        <v>235</v>
      </c>
    </row>
    <row r="7" spans="2:7" ht="15" customHeight="1" x14ac:dyDescent="0.25"/>
    <row r="8" spans="2:7" ht="15" customHeight="1" x14ac:dyDescent="0.25">
      <c r="B8" s="216" t="s">
        <v>234</v>
      </c>
      <c r="C8" s="225"/>
      <c r="D8" s="225"/>
      <c r="E8" s="225"/>
      <c r="F8" s="225"/>
      <c r="G8" s="224"/>
    </row>
    <row r="9" spans="2:7" ht="15" customHeight="1" x14ac:dyDescent="0.25">
      <c r="B9" s="216"/>
      <c r="C9" s="218"/>
      <c r="D9" s="218"/>
      <c r="E9" s="218"/>
      <c r="F9" s="217"/>
      <c r="G9" s="216"/>
    </row>
    <row r="10" spans="2:7" ht="15" customHeight="1" x14ac:dyDescent="0.25">
      <c r="B10" s="224" t="s">
        <v>233</v>
      </c>
      <c r="C10" s="218"/>
      <c r="D10" s="218"/>
      <c r="E10" s="218"/>
      <c r="F10" s="217"/>
      <c r="G10" s="216"/>
    </row>
    <row r="11" spans="2:7" ht="15" customHeight="1" x14ac:dyDescent="0.25">
      <c r="B11" s="223" t="s">
        <v>232</v>
      </c>
      <c r="C11" s="218"/>
      <c r="D11" s="218"/>
      <c r="E11" s="218"/>
      <c r="F11" s="217"/>
      <c r="G11" s="216"/>
    </row>
    <row r="12" spans="2:7" ht="15" customHeight="1" x14ac:dyDescent="0.25">
      <c r="B12" s="216"/>
      <c r="E12" s="218"/>
      <c r="F12" s="217"/>
      <c r="G12" s="216"/>
    </row>
    <row r="13" spans="2:7" ht="15" customHeight="1" x14ac:dyDescent="0.25">
      <c r="B13" s="216" t="s">
        <v>231</v>
      </c>
      <c r="C13" s="157"/>
      <c r="D13" s="157"/>
      <c r="E13" s="217"/>
      <c r="F13" s="217"/>
      <c r="G13" s="216"/>
    </row>
    <row r="14" spans="2:7" ht="15" customHeight="1" x14ac:dyDescent="0.25">
      <c r="B14" s="216"/>
      <c r="C14" s="218"/>
      <c r="D14" s="218"/>
      <c r="E14" s="218"/>
      <c r="F14" s="217"/>
      <c r="G14" s="216"/>
    </row>
    <row r="15" spans="2:7" ht="15" customHeight="1" x14ac:dyDescent="0.25">
      <c r="B15" s="216" t="s">
        <v>43</v>
      </c>
      <c r="C15" s="218">
        <v>7282.91</v>
      </c>
      <c r="D15" s="218"/>
      <c r="E15" s="218"/>
      <c r="F15" s="217"/>
      <c r="G15" s="216"/>
    </row>
    <row r="16" spans="2:7" ht="15" customHeight="1" x14ac:dyDescent="0.25">
      <c r="B16" s="216" t="s">
        <v>42</v>
      </c>
      <c r="C16" s="218">
        <v>2356.4699999999998</v>
      </c>
      <c r="D16" s="218"/>
      <c r="E16" s="218"/>
      <c r="F16" s="217"/>
      <c r="G16" s="216"/>
    </row>
    <row r="17" spans="2:7" ht="15" customHeight="1" x14ac:dyDescent="0.25">
      <c r="B17" s="216" t="s">
        <v>41</v>
      </c>
      <c r="C17" s="214">
        <v>12088.34</v>
      </c>
      <c r="D17" s="218"/>
      <c r="E17" s="218"/>
      <c r="F17" s="217"/>
      <c r="G17" s="216"/>
    </row>
    <row r="18" spans="2:7" ht="15" customHeight="1" x14ac:dyDescent="0.25">
      <c r="B18" s="216" t="s">
        <v>44</v>
      </c>
      <c r="C18" s="214">
        <v>478.64</v>
      </c>
      <c r="D18" s="218"/>
      <c r="E18" s="218"/>
      <c r="F18" s="217"/>
      <c r="G18" s="216"/>
    </row>
    <row r="19" spans="2:7" ht="15" customHeight="1" x14ac:dyDescent="0.25">
      <c r="B19" s="216"/>
      <c r="C19" s="222"/>
      <c r="D19" s="221">
        <f>SUM(C15:C18)</f>
        <v>22206.36</v>
      </c>
      <c r="E19" s="217"/>
      <c r="F19" s="217"/>
      <c r="G19" s="216"/>
    </row>
    <row r="20" spans="2:7" ht="15" customHeight="1" x14ac:dyDescent="0.25">
      <c r="B20" s="216"/>
      <c r="C20" s="218"/>
      <c r="D20" s="220"/>
      <c r="E20" s="217"/>
      <c r="F20" s="217"/>
      <c r="G20" s="216"/>
    </row>
    <row r="21" spans="2:7" ht="15" customHeight="1" x14ac:dyDescent="0.25">
      <c r="B21" s="216" t="s">
        <v>230</v>
      </c>
      <c r="C21" s="219" t="s">
        <v>168</v>
      </c>
      <c r="D21" s="218"/>
      <c r="E21" s="217"/>
      <c r="F21" s="217"/>
      <c r="G21" s="216"/>
    </row>
    <row r="22" spans="2:7" ht="15" customHeight="1" x14ac:dyDescent="0.25"/>
    <row r="23" spans="2:7" ht="15" customHeight="1" x14ac:dyDescent="0.25">
      <c r="B23" s="216" t="s">
        <v>229</v>
      </c>
      <c r="C23" s="215">
        <v>0</v>
      </c>
    </row>
    <row r="24" spans="2:7" ht="15" customHeight="1" x14ac:dyDescent="0.25"/>
    <row r="25" spans="2:7" x14ac:dyDescent="0.25">
      <c r="B25" s="1" t="s">
        <v>228</v>
      </c>
      <c r="C25" s="215">
        <v>0</v>
      </c>
    </row>
    <row r="27" spans="2:7" x14ac:dyDescent="0.25">
      <c r="B27" s="1" t="s">
        <v>227</v>
      </c>
      <c r="C27" s="62"/>
      <c r="D27" s="212">
        <f>D19-C23</f>
        <v>22206.36</v>
      </c>
    </row>
    <row r="29" spans="2:7" x14ac:dyDescent="0.25">
      <c r="B29" s="295" t="s">
        <v>226</v>
      </c>
      <c r="C29" s="295"/>
      <c r="D29" s="295"/>
      <c r="E29" s="295"/>
      <c r="F29" s="295"/>
    </row>
    <row r="31" spans="2:7" x14ac:dyDescent="0.25">
      <c r="B31" s="48" t="s">
        <v>203</v>
      </c>
    </row>
    <row r="33" spans="2:4" x14ac:dyDescent="0.25">
      <c r="B33" s="1" t="s">
        <v>225</v>
      </c>
      <c r="C33" s="215">
        <v>23608.560000000001</v>
      </c>
    </row>
    <row r="35" spans="2:4" x14ac:dyDescent="0.25">
      <c r="B35" s="1" t="s">
        <v>224</v>
      </c>
      <c r="C35" s="214">
        <v>15575.84</v>
      </c>
    </row>
    <row r="37" spans="2:4" x14ac:dyDescent="0.25">
      <c r="B37" s="1" t="s">
        <v>200</v>
      </c>
      <c r="C37" s="213">
        <f>'2019 - 2020'!AK94</f>
        <v>16978.04</v>
      </c>
    </row>
    <row r="39" spans="2:4" ht="14.45" customHeight="1" x14ac:dyDescent="0.25">
      <c r="B39" s="294" t="s">
        <v>223</v>
      </c>
      <c r="C39" s="62"/>
      <c r="D39" s="212">
        <f>C33+C35-C37</f>
        <v>22206.36</v>
      </c>
    </row>
    <row r="40" spans="2:4" x14ac:dyDescent="0.25">
      <c r="B40" s="294"/>
    </row>
    <row r="41" spans="2:4" x14ac:dyDescent="0.25">
      <c r="B41" s="294"/>
    </row>
  </sheetData>
  <mergeCells count="2">
    <mergeCell ref="B39:B41"/>
    <mergeCell ref="B29:F29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2019 - 2020</vt:lpstr>
      <vt:lpstr>Flowerbeds Uncorrected</vt:lpstr>
      <vt:lpstr>Year End 2019.20</vt:lpstr>
      <vt:lpstr>Explanation of variances</vt:lpstr>
      <vt:lpstr>Year End Bank reconcilliation</vt:lpstr>
      <vt:lpstr>'Explanation of variances'!Print_Area</vt:lpstr>
      <vt:lpstr>'Flowerbeds Uncorrected'!Print_Area</vt:lpstr>
      <vt:lpstr>'Year End 2019.20'!Print_Area</vt:lpstr>
      <vt:lpstr>'Year End Bank reconcilliation'!Print_Area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cp:lastPrinted>2020-05-12T16:08:09Z</cp:lastPrinted>
  <dcterms:created xsi:type="dcterms:W3CDTF">2016-05-05T10:58:38Z</dcterms:created>
  <dcterms:modified xsi:type="dcterms:W3CDTF">2020-06-12T16:20:36Z</dcterms:modified>
</cp:coreProperties>
</file>